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240" windowWidth="15480" windowHeight="6495" firstSheet="1" activeTab="1"/>
  </bookViews>
  <sheets>
    <sheet name="дс2" sheetId="1" state="hidden" r:id="rId1"/>
    <sheet name="дс 9" sheetId="2" r:id="rId2"/>
    <sheet name="дс 15" sheetId="3" state="hidden" r:id="rId3"/>
    <sheet name="дс 16" sheetId="4" state="hidden" r:id="rId4"/>
    <sheet name="дс 23" sheetId="5" state="hidden" r:id="rId5"/>
    <sheet name="дс 25" sheetId="6" state="hidden" r:id="rId6"/>
    <sheet name="дс 34" sheetId="7" state="hidden" r:id="rId7"/>
    <sheet name="дс 36" sheetId="8" state="hidden" r:id="rId8"/>
    <sheet name="дс 39" sheetId="9" state="hidden" r:id="rId9"/>
    <sheet name="дс 40" sheetId="10" state="hidden" r:id="rId10"/>
    <sheet name="дс 41" sheetId="11" state="hidden" r:id="rId11"/>
    <sheet name="дс 42" sheetId="12" state="hidden" r:id="rId12"/>
    <sheet name="дс 44" sheetId="13" state="hidden" r:id="rId13"/>
    <sheet name="дс 46" sheetId="14" state="hidden" r:id="rId14"/>
    <sheet name="шк 1" sheetId="15" state="hidden" r:id="rId15"/>
    <sheet name="шк 2" sheetId="17" state="hidden" r:id="rId16"/>
    <sheet name="шк 4" sheetId="18" state="hidden" r:id="rId17"/>
    <sheet name="шк 5" sheetId="19" state="hidden" r:id="rId18"/>
    <sheet name="шк Оремиф" sheetId="20" state="hidden" r:id="rId19"/>
    <sheet name="УПК" sheetId="21" state="hidden" r:id="rId20"/>
    <sheet name="ППМС" sheetId="22" state="hidden" r:id="rId21"/>
    <sheet name="ИТОГ" sheetId="23" state="hidden" r:id="rId22"/>
  </sheets>
  <definedNames>
    <definedName name="_xlnm.Print_Area" localSheetId="2">'дс 15'!$A$1:$FK$165</definedName>
    <definedName name="_xlnm.Print_Area" localSheetId="3">'дс 16'!$A$1:$FK$165</definedName>
    <definedName name="_xlnm.Print_Area" localSheetId="4">'дс 23'!$A$1:$FK$165</definedName>
    <definedName name="_xlnm.Print_Area" localSheetId="5">'дс 25'!$A$1:$FK$165</definedName>
    <definedName name="_xlnm.Print_Area" localSheetId="6">'дс 34'!$A$1:$FK$165</definedName>
    <definedName name="_xlnm.Print_Area" localSheetId="7">'дс 36'!$A$1:$FK$165</definedName>
    <definedName name="_xlnm.Print_Area" localSheetId="8">'дс 39'!$A$1:$FK$165</definedName>
    <definedName name="_xlnm.Print_Area" localSheetId="9">'дс 40'!$A$1:$FK$165</definedName>
    <definedName name="_xlnm.Print_Area" localSheetId="10">'дс 41'!$A$1:$FK$165</definedName>
    <definedName name="_xlnm.Print_Area" localSheetId="11">'дс 42'!$A$1:$FK$165</definedName>
    <definedName name="_xlnm.Print_Area" localSheetId="12">'дс 44'!$A$1:$FK$165</definedName>
    <definedName name="_xlnm.Print_Area" localSheetId="13">'дс 46'!$A$1:$FK$165</definedName>
    <definedName name="_xlnm.Print_Area" localSheetId="1">'дс 9'!$A$1:$FK$165</definedName>
    <definedName name="_xlnm.Print_Area" localSheetId="0">дс2!$A$1:$FK$165</definedName>
    <definedName name="_xlnm.Print_Area" localSheetId="21">ИТОГ!$A$1:$FK$165</definedName>
    <definedName name="_xlnm.Print_Area" localSheetId="20">ППМС!$A$1:$FK$165</definedName>
    <definedName name="_xlnm.Print_Area" localSheetId="19">УПК!$A$1:$FK$165</definedName>
    <definedName name="_xlnm.Print_Area" localSheetId="14">'шк 1'!$A$1:$FK$165</definedName>
    <definedName name="_xlnm.Print_Area" localSheetId="15">'шк 2'!$A$1:$FK$165</definedName>
    <definedName name="_xlnm.Print_Area" localSheetId="16">'шк 4'!$A$1:$FK$165</definedName>
    <definedName name="_xlnm.Print_Area" localSheetId="17">'шк 5'!$A$1:$FK$165</definedName>
    <definedName name="_xlnm.Print_Area" localSheetId="18">'шк Оремиф'!$A$1:$FK$165</definedName>
  </definedNames>
  <calcPr calcId="125725"/>
</workbook>
</file>

<file path=xl/calcChain.xml><?xml version="1.0" encoding="utf-8"?>
<calcChain xmlns="http://schemas.openxmlformats.org/spreadsheetml/2006/main">
  <c r="DJ37" i="22"/>
  <c r="DJ37" i="21"/>
  <c r="DJ37" i="20"/>
  <c r="DJ37" i="19"/>
  <c r="DJ37" i="18"/>
  <c r="DJ37" i="17"/>
  <c r="ET37"/>
  <c r="DJ37" i="15"/>
  <c r="DJ37" i="14"/>
  <c r="DJ37" i="13"/>
  <c r="DJ37" i="12"/>
  <c r="DJ37" i="11"/>
  <c r="DJ37" i="10"/>
  <c r="DJ37" i="9"/>
  <c r="DJ37" i="8"/>
  <c r="DJ37" i="7"/>
  <c r="DJ37" i="6"/>
  <c r="DJ37" i="5"/>
  <c r="DJ37" i="4"/>
  <c r="GJ37" i="3"/>
  <c r="DJ37"/>
  <c r="DJ37" i="23"/>
  <c r="DJ37" i="2"/>
  <c r="DJ37" i="1"/>
  <c r="DJ33" i="18"/>
  <c r="DJ79"/>
  <c r="DJ72"/>
  <c r="DJ18" i="13"/>
  <c r="DJ72"/>
  <c r="DJ18" i="8"/>
  <c r="DJ72"/>
  <c r="DJ18" i="22"/>
  <c r="DJ72"/>
  <c r="DJ33" i="15"/>
  <c r="DJ33" i="19"/>
  <c r="DJ79"/>
  <c r="DJ33" i="17"/>
  <c r="DJ79"/>
  <c r="DJ18" i="18"/>
  <c r="DJ18" i="19"/>
  <c r="DJ18" i="17"/>
  <c r="DJ18" i="15"/>
  <c r="DJ72"/>
  <c r="DJ33" i="22"/>
  <c r="DJ18" i="20"/>
  <c r="DJ33"/>
  <c r="DJ72"/>
  <c r="DJ72" i="14"/>
  <c r="DJ79"/>
  <c r="DJ33"/>
  <c r="DJ33" i="23"/>
  <c r="GE34" s="1"/>
  <c r="DJ79" i="13"/>
  <c r="DJ18" i="12"/>
  <c r="DJ33"/>
  <c r="DJ18" i="11"/>
  <c r="DJ33"/>
  <c r="DJ33" i="6"/>
  <c r="DJ18"/>
  <c r="DJ18" i="1"/>
  <c r="DJ33"/>
  <c r="DJ18" i="10"/>
  <c r="DJ33"/>
  <c r="DJ18" i="4"/>
  <c r="DJ72"/>
  <c r="DJ72" i="6"/>
  <c r="ET79" i="13"/>
  <c r="DJ79" i="15"/>
  <c r="DJ79" i="22"/>
  <c r="DJ18" i="21"/>
  <c r="DJ79"/>
  <c r="DJ79" i="20"/>
  <c r="DJ18" i="14"/>
  <c r="DJ72" i="12"/>
  <c r="DJ79" i="11"/>
  <c r="DJ79" i="10"/>
  <c r="DJ72" i="9"/>
  <c r="DJ72" i="7"/>
  <c r="DJ79" i="5"/>
  <c r="DJ79" i="4"/>
  <c r="DJ72" i="3"/>
  <c r="DJ79" i="2"/>
  <c r="DJ18"/>
  <c r="DJ79" i="23"/>
  <c r="GE79" s="1"/>
  <c r="DJ72" i="2"/>
  <c r="DJ72" i="23" s="1"/>
  <c r="GE72" s="1"/>
  <c r="DJ79" i="1"/>
  <c r="DJ72"/>
  <c r="DJ18" i="23"/>
  <c r="GE18" s="1"/>
  <c r="DJ33" i="13"/>
  <c r="DJ79" i="12"/>
  <c r="DJ79" i="8"/>
  <c r="DJ18" i="7"/>
  <c r="DJ89" i="19"/>
  <c r="DJ87"/>
  <c r="DJ99" i="18"/>
  <c r="DJ101"/>
  <c r="DJ148" i="4"/>
  <c r="DJ148" i="22"/>
  <c r="DJ33" i="21"/>
  <c r="DJ148"/>
  <c r="DJ148" i="20"/>
  <c r="DJ72" i="19"/>
  <c r="DJ148"/>
  <c r="DJ148" i="18"/>
  <c r="DJ72" i="17"/>
  <c r="DJ148"/>
  <c r="DJ148" i="15"/>
  <c r="DJ150"/>
  <c r="DJ148" i="14"/>
  <c r="DJ148" i="12"/>
  <c r="DJ148" i="11"/>
  <c r="DJ148" i="10"/>
  <c r="DJ148" i="6"/>
  <c r="DJ148" i="1"/>
  <c r="FM147" i="23"/>
  <c r="FM143"/>
  <c r="FM139"/>
  <c r="FM138"/>
  <c r="FM131"/>
  <c r="FM127"/>
  <c r="FM123"/>
  <c r="FM119"/>
  <c r="FM115"/>
  <c r="FM111"/>
  <c r="FM110"/>
  <c r="FM109"/>
  <c r="FM102"/>
  <c r="FM98"/>
  <c r="FM94"/>
  <c r="FM90"/>
  <c r="FM86"/>
  <c r="FM76"/>
  <c r="FM68"/>
  <c r="FM64"/>
  <c r="FM60"/>
  <c r="FM56"/>
  <c r="FM48"/>
  <c r="FM43"/>
  <c r="FM32"/>
  <c r="FM24"/>
  <c r="FM20"/>
  <c r="FM16"/>
  <c r="FM85"/>
  <c r="FM82"/>
  <c r="FM42"/>
  <c r="FM83"/>
  <c r="DJ114" i="10"/>
  <c r="DJ112"/>
  <c r="FU37" i="3"/>
  <c r="FP38" i="12"/>
  <c r="FN38" i="13"/>
  <c r="DJ61" i="18"/>
  <c r="DJ150" i="1"/>
  <c r="DJ134"/>
  <c r="DJ47" i="4"/>
  <c r="CR47"/>
  <c r="DJ69" i="23"/>
  <c r="EB69"/>
  <c r="CR72" i="1"/>
  <c r="CR72" i="22"/>
  <c r="CR72" i="21"/>
  <c r="CR72" i="20"/>
  <c r="CR89" i="19"/>
  <c r="CR87"/>
  <c r="CR72"/>
  <c r="CR72" i="18"/>
  <c r="CR72" i="17"/>
  <c r="CR72" i="15"/>
  <c r="CR72" i="14"/>
  <c r="CR72" i="13"/>
  <c r="DJ98" i="11"/>
  <c r="CR72" i="10"/>
  <c r="CR72" i="8"/>
  <c r="CR72" i="7"/>
  <c r="CR72" i="6"/>
  <c r="EB134" i="23"/>
  <c r="EB132"/>
  <c r="EB130"/>
  <c r="EB128"/>
  <c r="EB126"/>
  <c r="EB124"/>
  <c r="EB122"/>
  <c r="EB120"/>
  <c r="EB118"/>
  <c r="EB116"/>
  <c r="EB114"/>
  <c r="EB112"/>
  <c r="EB105"/>
  <c r="EB103"/>
  <c r="EB101"/>
  <c r="EB99"/>
  <c r="EB97"/>
  <c r="EB95"/>
  <c r="EB93"/>
  <c r="EB91"/>
  <c r="EB89"/>
  <c r="EB87"/>
  <c r="EB84"/>
  <c r="EB81"/>
  <c r="EB80"/>
  <c r="EB79"/>
  <c r="EB77"/>
  <c r="EB76"/>
  <c r="DJ134"/>
  <c r="DJ132"/>
  <c r="DJ130"/>
  <c r="DJ128"/>
  <c r="DJ126"/>
  <c r="DJ124"/>
  <c r="DJ122"/>
  <c r="DJ120"/>
  <c r="DJ118"/>
  <c r="DJ116"/>
  <c r="DJ114"/>
  <c r="DJ112"/>
  <c r="DJ105"/>
  <c r="DJ103"/>
  <c r="DJ101"/>
  <c r="DJ99"/>
  <c r="DJ97"/>
  <c r="DJ95"/>
  <c r="DJ93"/>
  <c r="DJ91"/>
  <c r="DJ89"/>
  <c r="DJ87"/>
  <c r="DJ84"/>
  <c r="DJ81"/>
  <c r="DJ80"/>
  <c r="DJ77"/>
  <c r="EB150"/>
  <c r="EB148"/>
  <c r="EB146"/>
  <c r="EB144"/>
  <c r="EB142"/>
  <c r="EB140"/>
  <c r="DJ150"/>
  <c r="DJ148"/>
  <c r="DJ146"/>
  <c r="DJ144"/>
  <c r="DJ142"/>
  <c r="DJ140"/>
  <c r="CR150"/>
  <c r="CR146"/>
  <c r="CR148"/>
  <c r="CR144"/>
  <c r="CR142"/>
  <c r="CR140"/>
  <c r="CR134"/>
  <c r="CR132"/>
  <c r="CR126"/>
  <c r="CR130"/>
  <c r="CR128"/>
  <c r="CR124"/>
  <c r="CR122"/>
  <c r="CR120"/>
  <c r="CR118"/>
  <c r="CR116"/>
  <c r="CR114"/>
  <c r="CR112"/>
  <c r="EB33"/>
  <c r="EB44"/>
  <c r="DJ44"/>
  <c r="CR44"/>
  <c r="DJ49"/>
  <c r="EB49"/>
  <c r="DJ61"/>
  <c r="EB61"/>
  <c r="DJ57"/>
  <c r="EB57"/>
  <c r="CR57"/>
  <c r="DJ28"/>
  <c r="DJ25"/>
  <c r="EB25"/>
  <c r="EB28"/>
  <c r="CR28"/>
  <c r="DJ21"/>
  <c r="EB21"/>
  <c r="CR21"/>
  <c r="CR69"/>
  <c r="CR105"/>
  <c r="CR103"/>
  <c r="CR101"/>
  <c r="CR99"/>
  <c r="CR97"/>
  <c r="CR95"/>
  <c r="CR93"/>
  <c r="CR89"/>
  <c r="CR91"/>
  <c r="CR87"/>
  <c r="CR79"/>
  <c r="CR80"/>
  <c r="CR81"/>
  <c r="CR84"/>
  <c r="CR77"/>
  <c r="DJ52"/>
  <c r="ET66"/>
  <c r="EB72"/>
  <c r="EB71"/>
  <c r="EB68"/>
  <c r="EB67"/>
  <c r="EB66"/>
  <c r="EB65"/>
  <c r="EB64"/>
  <c r="EB63"/>
  <c r="EB60"/>
  <c r="EB59"/>
  <c r="EB56"/>
  <c r="EB55"/>
  <c r="EB54"/>
  <c r="EB53"/>
  <c r="EB52"/>
  <c r="EB51"/>
  <c r="EB48"/>
  <c r="EB47"/>
  <c r="EB46"/>
  <c r="EB43"/>
  <c r="DJ71"/>
  <c r="DJ67"/>
  <c r="DJ66"/>
  <c r="DJ65"/>
  <c r="DJ63"/>
  <c r="DJ59"/>
  <c r="DJ55"/>
  <c r="DJ54"/>
  <c r="DJ53"/>
  <c r="DJ51"/>
  <c r="DJ47"/>
  <c r="DJ46"/>
  <c r="CR71"/>
  <c r="CR67"/>
  <c r="CR66"/>
  <c r="CR65"/>
  <c r="CR63"/>
  <c r="CR61"/>
  <c r="CR59"/>
  <c r="CR53"/>
  <c r="CR54"/>
  <c r="CR55"/>
  <c r="CR52"/>
  <c r="CR51"/>
  <c r="CR49"/>
  <c r="CR47"/>
  <c r="CR46"/>
  <c r="EB38"/>
  <c r="EB37"/>
  <c r="EB36"/>
  <c r="EB35"/>
  <c r="EB32"/>
  <c r="EB31"/>
  <c r="EB30"/>
  <c r="EB27"/>
  <c r="EB24"/>
  <c r="EB23"/>
  <c r="EB20"/>
  <c r="EB19"/>
  <c r="EB18"/>
  <c r="EB17"/>
  <c r="DJ38"/>
  <c r="DJ36"/>
  <c r="DJ35"/>
  <c r="DJ31"/>
  <c r="DJ30"/>
  <c r="DJ27"/>
  <c r="DJ23"/>
  <c r="DJ19"/>
  <c r="DJ17"/>
  <c r="CR37"/>
  <c r="CR38"/>
  <c r="CR36"/>
  <c r="CR35"/>
  <c r="CR33"/>
  <c r="CR31"/>
  <c r="CR30"/>
  <c r="CR27"/>
  <c r="CR25"/>
  <c r="CR23"/>
  <c r="CR20"/>
  <c r="CR19"/>
  <c r="CR18"/>
  <c r="CR17"/>
  <c r="ET150" i="22"/>
  <c r="ET148"/>
  <c r="EB147"/>
  <c r="DJ147"/>
  <c r="DJ138"/>
  <c r="DJ109"/>
  <c r="CR147"/>
  <c r="ET146"/>
  <c r="ET144"/>
  <c r="EB143"/>
  <c r="DJ143"/>
  <c r="CR143"/>
  <c r="ET143"/>
  <c r="ET142"/>
  <c r="ET140"/>
  <c r="EB139"/>
  <c r="DJ139"/>
  <c r="CR139"/>
  <c r="ET139"/>
  <c r="EB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CR111"/>
  <c r="EB110"/>
  <c r="DJ110"/>
  <c r="EB109"/>
  <c r="ET105"/>
  <c r="ET103"/>
  <c r="EB102"/>
  <c r="DJ102"/>
  <c r="CR102"/>
  <c r="ET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CR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B42"/>
  <c r="ET38"/>
  <c r="ET37"/>
  <c r="ET36"/>
  <c r="ET35"/>
  <c r="ET33"/>
  <c r="DJ32"/>
  <c r="DJ16"/>
  <c r="CR32"/>
  <c r="ET32"/>
  <c r="ET31"/>
  <c r="ET30"/>
  <c r="ET28"/>
  <c r="ET27"/>
  <c r="ET25"/>
  <c r="DJ24"/>
  <c r="CR24"/>
  <c r="ET24"/>
  <c r="ET23"/>
  <c r="ET21"/>
  <c r="DJ20"/>
  <c r="ET20"/>
  <c r="ET19"/>
  <c r="ET18"/>
  <c r="ET17"/>
  <c r="EB16"/>
  <c r="EB83"/>
  <c r="EB82"/>
  <c r="CR16"/>
  <c r="ET150" i="21"/>
  <c r="ET148"/>
  <c r="EB147"/>
  <c r="DJ147"/>
  <c r="DJ138"/>
  <c r="CR147"/>
  <c r="ET146"/>
  <c r="ET144"/>
  <c r="EB143"/>
  <c r="DJ143"/>
  <c r="ET143"/>
  <c r="CR143"/>
  <c r="ET142"/>
  <c r="ET140"/>
  <c r="EB139"/>
  <c r="DJ139"/>
  <c r="ET139"/>
  <c r="CR139"/>
  <c r="EB138"/>
  <c r="CR138"/>
  <c r="ET134"/>
  <c r="ET132"/>
  <c r="EB131"/>
  <c r="DJ131"/>
  <c r="ET131"/>
  <c r="CR131"/>
  <c r="ET130"/>
  <c r="ET128"/>
  <c r="EB127"/>
  <c r="DJ127"/>
  <c r="ET127"/>
  <c r="CR127"/>
  <c r="ET126"/>
  <c r="ET124"/>
  <c r="EB123"/>
  <c r="DJ123"/>
  <c r="ET123"/>
  <c r="CR123"/>
  <c r="ET122"/>
  <c r="ET120"/>
  <c r="EB119"/>
  <c r="DJ119"/>
  <c r="ET119"/>
  <c r="CR119"/>
  <c r="ET118"/>
  <c r="ET116"/>
  <c r="EB115"/>
  <c r="DJ115"/>
  <c r="ET115"/>
  <c r="CR115"/>
  <c r="ET114"/>
  <c r="ET112"/>
  <c r="EB111"/>
  <c r="DJ111"/>
  <c r="CR111"/>
  <c r="CR110"/>
  <c r="EB110"/>
  <c r="EB109"/>
  <c r="ET105"/>
  <c r="ET103"/>
  <c r="EB102"/>
  <c r="DJ102"/>
  <c r="ET102"/>
  <c r="CR102"/>
  <c r="ET101"/>
  <c r="ET99"/>
  <c r="EB98"/>
  <c r="DJ98"/>
  <c r="ET98"/>
  <c r="CR98"/>
  <c r="ET97"/>
  <c r="ET95"/>
  <c r="EB94"/>
  <c r="DJ94"/>
  <c r="ET94"/>
  <c r="CR94"/>
  <c r="ET93"/>
  <c r="ET91"/>
  <c r="EB90"/>
  <c r="DJ90"/>
  <c r="ET90"/>
  <c r="CR90"/>
  <c r="ET89"/>
  <c r="ET87"/>
  <c r="EB86"/>
  <c r="DJ86"/>
  <c r="ET86"/>
  <c r="CR86"/>
  <c r="EB85"/>
  <c r="CR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B42"/>
  <c r="CR42"/>
  <c r="ET38"/>
  <c r="ET37"/>
  <c r="ET36"/>
  <c r="ET35"/>
  <c r="ET33"/>
  <c r="DJ32"/>
  <c r="DJ16"/>
  <c r="CR32"/>
  <c r="ET31"/>
  <c r="ET30"/>
  <c r="ET28"/>
  <c r="ET27"/>
  <c r="ET25"/>
  <c r="DJ24"/>
  <c r="CR24"/>
  <c r="ET23"/>
  <c r="ET21"/>
  <c r="ET20"/>
  <c r="DJ20"/>
  <c r="ET19"/>
  <c r="ET18"/>
  <c r="ET17"/>
  <c r="EB16"/>
  <c r="EB83"/>
  <c r="EB82"/>
  <c r="CR16"/>
  <c r="ET150" i="20"/>
  <c r="ET148"/>
  <c r="EB147"/>
  <c r="DJ147"/>
  <c r="DJ138"/>
  <c r="CR147"/>
  <c r="ET146"/>
  <c r="ET144"/>
  <c r="EB143"/>
  <c r="DJ143"/>
  <c r="CR143"/>
  <c r="ET143"/>
  <c r="ET142"/>
  <c r="ET140"/>
  <c r="EB139"/>
  <c r="DJ139"/>
  <c r="CR139"/>
  <c r="ET139"/>
  <c r="EB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CR111"/>
  <c r="EB110"/>
  <c r="EB109"/>
  <c r="ET105"/>
  <c r="ET103"/>
  <c r="EB102"/>
  <c r="DJ102"/>
  <c r="CR102"/>
  <c r="ET101"/>
  <c r="ET99"/>
  <c r="EB98"/>
  <c r="DJ98"/>
  <c r="CR98"/>
  <c r="ET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CR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DJ42"/>
  <c r="CR42"/>
  <c r="ET38"/>
  <c r="ET37"/>
  <c r="ET36"/>
  <c r="ET35"/>
  <c r="ET33"/>
  <c r="DJ32"/>
  <c r="CR32"/>
  <c r="ET31"/>
  <c r="ET30"/>
  <c r="ET28"/>
  <c r="ET27"/>
  <c r="ET25"/>
  <c r="DJ24"/>
  <c r="DJ16"/>
  <c r="CR24"/>
  <c r="ET23"/>
  <c r="ET21"/>
  <c r="DJ20"/>
  <c r="ET20"/>
  <c r="ET19"/>
  <c r="ET18"/>
  <c r="ET17"/>
  <c r="EB16"/>
  <c r="EB83"/>
  <c r="EB82"/>
  <c r="CR16"/>
  <c r="ET150" i="19"/>
  <c r="ET148"/>
  <c r="EB147"/>
  <c r="DJ147"/>
  <c r="DJ138"/>
  <c r="CR147"/>
  <c r="ET146"/>
  <c r="ET144"/>
  <c r="EB143"/>
  <c r="DJ143"/>
  <c r="CR143"/>
  <c r="ET143"/>
  <c r="ET142"/>
  <c r="ET140"/>
  <c r="EB139"/>
  <c r="DJ139"/>
  <c r="CR139"/>
  <c r="ET139"/>
  <c r="EB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DJ110"/>
  <c r="CR111"/>
  <c r="EB110"/>
  <c r="EB109"/>
  <c r="ET105"/>
  <c r="ET103"/>
  <c r="EB102"/>
  <c r="DJ102"/>
  <c r="CR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CR42"/>
  <c r="ET47"/>
  <c r="ET46"/>
  <c r="ET44"/>
  <c r="DJ43"/>
  <c r="CR43"/>
  <c r="EB42"/>
  <c r="ET38"/>
  <c r="ET37"/>
  <c r="ET36"/>
  <c r="ET35"/>
  <c r="ET33"/>
  <c r="DJ32"/>
  <c r="DJ16"/>
  <c r="CR32"/>
  <c r="ET31"/>
  <c r="ET30"/>
  <c r="ET28"/>
  <c r="ET27"/>
  <c r="ET25"/>
  <c r="DJ24"/>
  <c r="CR24"/>
  <c r="ET23"/>
  <c r="ET21"/>
  <c r="DJ20"/>
  <c r="ET20"/>
  <c r="ET19"/>
  <c r="ET18"/>
  <c r="ET17"/>
  <c r="EB16"/>
  <c r="EB83"/>
  <c r="EB82"/>
  <c r="CR16"/>
  <c r="ET150" i="18"/>
  <c r="ET148"/>
  <c r="EB147"/>
  <c r="DJ147"/>
  <c r="DJ138"/>
  <c r="CR147"/>
  <c r="ET146"/>
  <c r="ET144"/>
  <c r="EB143"/>
  <c r="DJ143"/>
  <c r="CR143"/>
  <c r="ET143"/>
  <c r="ET142"/>
  <c r="ET140"/>
  <c r="EB139"/>
  <c r="DJ139"/>
  <c r="CR139"/>
  <c r="ET139"/>
  <c r="EB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DJ110"/>
  <c r="CR111"/>
  <c r="EB110"/>
  <c r="EB109"/>
  <c r="ET105"/>
  <c r="ET103"/>
  <c r="EB102"/>
  <c r="DJ102"/>
  <c r="CR102"/>
  <c r="ET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DJ42"/>
  <c r="CR42"/>
  <c r="ET38"/>
  <c r="ET37"/>
  <c r="ET36"/>
  <c r="ET35"/>
  <c r="ET33"/>
  <c r="DJ32"/>
  <c r="CR32"/>
  <c r="ET31"/>
  <c r="ET30"/>
  <c r="ET28"/>
  <c r="ET27"/>
  <c r="ET25"/>
  <c r="DJ24"/>
  <c r="DJ16"/>
  <c r="ET16"/>
  <c r="CR24"/>
  <c r="ET23"/>
  <c r="ET21"/>
  <c r="DJ20"/>
  <c r="ET20"/>
  <c r="ET19"/>
  <c r="ET18"/>
  <c r="ET17"/>
  <c r="EB16"/>
  <c r="EB83"/>
  <c r="EB82"/>
  <c r="CR16"/>
  <c r="ET150" i="17"/>
  <c r="ET148"/>
  <c r="EB147"/>
  <c r="DJ147"/>
  <c r="DJ138"/>
  <c r="CR147"/>
  <c r="ET146"/>
  <c r="ET144"/>
  <c r="EB143"/>
  <c r="DJ143"/>
  <c r="CR143"/>
  <c r="ET143"/>
  <c r="ET142"/>
  <c r="ET140"/>
  <c r="EB139"/>
  <c r="DJ139"/>
  <c r="CR139"/>
  <c r="ET139"/>
  <c r="EB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DJ110"/>
  <c r="CR111"/>
  <c r="EB110"/>
  <c r="EB109"/>
  <c r="ET105"/>
  <c r="ET103"/>
  <c r="EB102"/>
  <c r="DJ102"/>
  <c r="CR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DJ42"/>
  <c r="ET38"/>
  <c r="ET36"/>
  <c r="ET35"/>
  <c r="DJ32"/>
  <c r="DJ16"/>
  <c r="CR32"/>
  <c r="ET31"/>
  <c r="ET30"/>
  <c r="ET28"/>
  <c r="ET27"/>
  <c r="ET25"/>
  <c r="DJ24"/>
  <c r="CR24"/>
  <c r="ET23"/>
  <c r="ET21"/>
  <c r="DJ20"/>
  <c r="ET20"/>
  <c r="ET19"/>
  <c r="ET18"/>
  <c r="ET17"/>
  <c r="EB16"/>
  <c r="EB83"/>
  <c r="EB82"/>
  <c r="ET150" i="15"/>
  <c r="ET148"/>
  <c r="EB147"/>
  <c r="DJ147"/>
  <c r="DJ138"/>
  <c r="CR147"/>
  <c r="ET146"/>
  <c r="ET144"/>
  <c r="EB143"/>
  <c r="DJ143"/>
  <c r="ET143"/>
  <c r="CR143"/>
  <c r="ET142"/>
  <c r="ET140"/>
  <c r="EB139"/>
  <c r="DJ139"/>
  <c r="ET139"/>
  <c r="CR139"/>
  <c r="EB138"/>
  <c r="ET134"/>
  <c r="ET132"/>
  <c r="EB131"/>
  <c r="DJ131"/>
  <c r="CR131"/>
  <c r="ET130"/>
  <c r="ET128"/>
  <c r="EB127"/>
  <c r="DJ127"/>
  <c r="ET127"/>
  <c r="CR127"/>
  <c r="ET126"/>
  <c r="ET124"/>
  <c r="EB123"/>
  <c r="DJ123"/>
  <c r="ET123"/>
  <c r="CR123"/>
  <c r="ET122"/>
  <c r="ET120"/>
  <c r="EB119"/>
  <c r="DJ119"/>
  <c r="ET119"/>
  <c r="CR119"/>
  <c r="ET118"/>
  <c r="ET116"/>
  <c r="EB115"/>
  <c r="DJ115"/>
  <c r="ET115"/>
  <c r="CR115"/>
  <c r="ET114"/>
  <c r="ET112"/>
  <c r="EB111"/>
  <c r="DJ111"/>
  <c r="CR111"/>
  <c r="CR110"/>
  <c r="EB110"/>
  <c r="EB109"/>
  <c r="ET105"/>
  <c r="ET103"/>
  <c r="EB102"/>
  <c r="DJ102"/>
  <c r="CR102"/>
  <c r="ET101"/>
  <c r="ET99"/>
  <c r="EB98"/>
  <c r="DJ98"/>
  <c r="ET98"/>
  <c r="CR98"/>
  <c r="ET97"/>
  <c r="ET95"/>
  <c r="EB94"/>
  <c r="DJ94"/>
  <c r="ET94"/>
  <c r="CR94"/>
  <c r="ET93"/>
  <c r="ET91"/>
  <c r="EB90"/>
  <c r="DJ90"/>
  <c r="ET90"/>
  <c r="CR90"/>
  <c r="ET89"/>
  <c r="ET87"/>
  <c r="EB86"/>
  <c r="DJ86"/>
  <c r="CR86"/>
  <c r="CR85"/>
  <c r="EB85"/>
  <c r="ET84"/>
  <c r="ET81"/>
  <c r="ET80"/>
  <c r="ET79"/>
  <c r="ET77"/>
  <c r="DJ76"/>
  <c r="DJ42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CR42"/>
  <c r="ET38"/>
  <c r="ET37"/>
  <c r="ET36"/>
  <c r="ET35"/>
  <c r="ET33"/>
  <c r="DJ32"/>
  <c r="DJ16"/>
  <c r="CR32"/>
  <c r="ET31"/>
  <c r="ET30"/>
  <c r="ET28"/>
  <c r="ET27"/>
  <c r="ET25"/>
  <c r="DJ24"/>
  <c r="CR24"/>
  <c r="ET23"/>
  <c r="ET21"/>
  <c r="ET20"/>
  <c r="DJ20"/>
  <c r="ET19"/>
  <c r="ET18"/>
  <c r="ET17"/>
  <c r="EB16"/>
  <c r="EB83"/>
  <c r="EB82"/>
  <c r="CR16"/>
  <c r="ET150" i="14"/>
  <c r="ET148"/>
  <c r="EB147"/>
  <c r="DJ147"/>
  <c r="DJ138"/>
  <c r="CR147"/>
  <c r="ET146"/>
  <c r="ET144"/>
  <c r="EB143"/>
  <c r="DJ143"/>
  <c r="CR143"/>
  <c r="ET143"/>
  <c r="ET142"/>
  <c r="ET140"/>
  <c r="EB139"/>
  <c r="DJ139"/>
  <c r="CR139"/>
  <c r="ET139"/>
  <c r="EB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DJ110"/>
  <c r="CR111"/>
  <c r="EB110"/>
  <c r="EB109"/>
  <c r="ET105"/>
  <c r="ET103"/>
  <c r="EB102"/>
  <c r="DJ102"/>
  <c r="CR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DJ42"/>
  <c r="CR42"/>
  <c r="ET38"/>
  <c r="ET37"/>
  <c r="ET36"/>
  <c r="ET35"/>
  <c r="ET33"/>
  <c r="DJ32"/>
  <c r="DJ16"/>
  <c r="CR32"/>
  <c r="ET31"/>
  <c r="ET30"/>
  <c r="ET28"/>
  <c r="ET27"/>
  <c r="ET25"/>
  <c r="DJ24"/>
  <c r="CR24"/>
  <c r="ET23"/>
  <c r="ET21"/>
  <c r="DJ20"/>
  <c r="ET20"/>
  <c r="ET19"/>
  <c r="ET18"/>
  <c r="ET17"/>
  <c r="EB16"/>
  <c r="EB83"/>
  <c r="EB82"/>
  <c r="CR16"/>
  <c r="ET150" i="13"/>
  <c r="ET148"/>
  <c r="EB147"/>
  <c r="DJ147"/>
  <c r="CR147"/>
  <c r="ET146"/>
  <c r="ET144"/>
  <c r="EB143"/>
  <c r="DJ143"/>
  <c r="CR143"/>
  <c r="ET143"/>
  <c r="ET142"/>
  <c r="ET140"/>
  <c r="EB139"/>
  <c r="DJ139"/>
  <c r="CR139"/>
  <c r="ET139"/>
  <c r="EB138"/>
  <c r="DJ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DJ110"/>
  <c r="CR111"/>
  <c r="EB110"/>
  <c r="EB109"/>
  <c r="ET105"/>
  <c r="ET103"/>
  <c r="EB102"/>
  <c r="DJ102"/>
  <c r="CR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ET84"/>
  <c r="ET81"/>
  <c r="ET80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DJ42"/>
  <c r="CR42"/>
  <c r="ET38"/>
  <c r="ET37"/>
  <c r="ET36"/>
  <c r="ET35"/>
  <c r="ET33"/>
  <c r="DJ32"/>
  <c r="DJ16"/>
  <c r="CR32"/>
  <c r="ET31"/>
  <c r="ET30"/>
  <c r="ET28"/>
  <c r="ET27"/>
  <c r="ET25"/>
  <c r="DJ24"/>
  <c r="CR24"/>
  <c r="ET23"/>
  <c r="ET21"/>
  <c r="DJ20"/>
  <c r="ET20"/>
  <c r="ET19"/>
  <c r="ET18"/>
  <c r="ET17"/>
  <c r="EB16"/>
  <c r="EB83"/>
  <c r="EB82"/>
  <c r="CR16"/>
  <c r="ET150" i="12"/>
  <c r="ET148"/>
  <c r="EB147"/>
  <c r="DJ147"/>
  <c r="DJ138"/>
  <c r="CR147"/>
  <c r="ET146"/>
  <c r="ET144"/>
  <c r="EB143"/>
  <c r="DJ143"/>
  <c r="CR143"/>
  <c r="ET143"/>
  <c r="ET142"/>
  <c r="ET140"/>
  <c r="EB139"/>
  <c r="DJ139"/>
  <c r="CR139"/>
  <c r="ET139"/>
  <c r="EB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DJ110"/>
  <c r="CR111"/>
  <c r="EB110"/>
  <c r="EB109"/>
  <c r="ET105"/>
  <c r="ET103"/>
  <c r="EB102"/>
  <c r="DJ102"/>
  <c r="CR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CR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B42"/>
  <c r="CR42"/>
  <c r="ET38"/>
  <c r="ET37"/>
  <c r="ET36"/>
  <c r="ET35"/>
  <c r="ET33"/>
  <c r="DJ32"/>
  <c r="CR32"/>
  <c r="ET31"/>
  <c r="ET30"/>
  <c r="ET28"/>
  <c r="ET27"/>
  <c r="ET25"/>
  <c r="DJ24"/>
  <c r="DJ16"/>
  <c r="ET16"/>
  <c r="CR24"/>
  <c r="ET23"/>
  <c r="ET21"/>
  <c r="ET20"/>
  <c r="DJ20"/>
  <c r="ET19"/>
  <c r="ET18"/>
  <c r="ET17"/>
  <c r="EB16"/>
  <c r="EB83"/>
  <c r="EB82"/>
  <c r="CR16"/>
  <c r="ET150" i="11"/>
  <c r="ET148"/>
  <c r="EB147"/>
  <c r="DJ147"/>
  <c r="DJ138"/>
  <c r="CR147"/>
  <c r="ET146"/>
  <c r="ET144"/>
  <c r="EB143"/>
  <c r="DJ143"/>
  <c r="CR143"/>
  <c r="ET143"/>
  <c r="ET142"/>
  <c r="ET140"/>
  <c r="EB139"/>
  <c r="DJ139"/>
  <c r="CR139"/>
  <c r="ET139"/>
  <c r="EB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DJ110"/>
  <c r="CR111"/>
  <c r="EB110"/>
  <c r="EB109"/>
  <c r="ET105"/>
  <c r="ET103"/>
  <c r="EB102"/>
  <c r="DJ102"/>
  <c r="CR102"/>
  <c r="ET101"/>
  <c r="ET99"/>
  <c r="EB98"/>
  <c r="CR98"/>
  <c r="ET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CR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DJ42"/>
  <c r="CR42"/>
  <c r="ET38"/>
  <c r="ET37"/>
  <c r="ET36"/>
  <c r="ET35"/>
  <c r="ET33"/>
  <c r="DJ32"/>
  <c r="CR32"/>
  <c r="ET31"/>
  <c r="ET30"/>
  <c r="ET28"/>
  <c r="ET27"/>
  <c r="ET25"/>
  <c r="DJ24"/>
  <c r="CR24"/>
  <c r="ET24"/>
  <c r="ET23"/>
  <c r="ET21"/>
  <c r="DJ20"/>
  <c r="ET20"/>
  <c r="ET19"/>
  <c r="ET18"/>
  <c r="ET17"/>
  <c r="EB16"/>
  <c r="EB83"/>
  <c r="EB82"/>
  <c r="DJ16"/>
  <c r="ET16"/>
  <c r="CR16"/>
  <c r="CR150" i="4"/>
  <c r="CR72" i="5"/>
  <c r="ET150" i="10"/>
  <c r="ET148"/>
  <c r="EB147"/>
  <c r="DJ147"/>
  <c r="DJ138"/>
  <c r="CR147"/>
  <c r="ET146"/>
  <c r="ET144"/>
  <c r="EB143"/>
  <c r="DJ143"/>
  <c r="ET143"/>
  <c r="CR143"/>
  <c r="ET142"/>
  <c r="ET140"/>
  <c r="EB139"/>
  <c r="DJ139"/>
  <c r="ET139"/>
  <c r="CR139"/>
  <c r="EB138"/>
  <c r="CR138"/>
  <c r="ET134"/>
  <c r="ET132"/>
  <c r="EB131"/>
  <c r="DJ131"/>
  <c r="CR131"/>
  <c r="ET130"/>
  <c r="ET128"/>
  <c r="EB127"/>
  <c r="DJ127"/>
  <c r="ET127"/>
  <c r="CR127"/>
  <c r="ET126"/>
  <c r="ET124"/>
  <c r="EB123"/>
  <c r="DJ123"/>
  <c r="ET123"/>
  <c r="CR123"/>
  <c r="ET122"/>
  <c r="ET120"/>
  <c r="EB119"/>
  <c r="DJ119"/>
  <c r="ET119"/>
  <c r="CR119"/>
  <c r="ET118"/>
  <c r="ET116"/>
  <c r="EB115"/>
  <c r="DJ115"/>
  <c r="ET115"/>
  <c r="CR115"/>
  <c r="ET114"/>
  <c r="ET112"/>
  <c r="EB111"/>
  <c r="DJ111"/>
  <c r="CR111"/>
  <c r="CR110"/>
  <c r="CR109"/>
  <c r="EB110"/>
  <c r="EB109"/>
  <c r="ET105"/>
  <c r="ET103"/>
  <c r="EB102"/>
  <c r="DJ102"/>
  <c r="ET102"/>
  <c r="CR102"/>
  <c r="ET101"/>
  <c r="ET99"/>
  <c r="EB98"/>
  <c r="DJ98"/>
  <c r="ET98"/>
  <c r="CR98"/>
  <c r="ET97"/>
  <c r="ET95"/>
  <c r="EB94"/>
  <c r="DJ94"/>
  <c r="ET94"/>
  <c r="CR94"/>
  <c r="ET93"/>
  <c r="ET91"/>
  <c r="EB90"/>
  <c r="DJ90"/>
  <c r="ET90"/>
  <c r="CR90"/>
  <c r="ET89"/>
  <c r="ET87"/>
  <c r="EB86"/>
  <c r="DJ86"/>
  <c r="CR86"/>
  <c r="CR85"/>
  <c r="EB85"/>
  <c r="ET84"/>
  <c r="ET81"/>
  <c r="ET80"/>
  <c r="ET79"/>
  <c r="ET77"/>
  <c r="DJ76"/>
  <c r="DJ42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CR42"/>
  <c r="ET38"/>
  <c r="ET37"/>
  <c r="ET36"/>
  <c r="ET35"/>
  <c r="ET33"/>
  <c r="DJ32"/>
  <c r="DJ16"/>
  <c r="CR32"/>
  <c r="ET31"/>
  <c r="ET30"/>
  <c r="ET28"/>
  <c r="ET27"/>
  <c r="ET25"/>
  <c r="DJ24"/>
  <c r="CR24"/>
  <c r="ET23"/>
  <c r="ET21"/>
  <c r="DJ20"/>
  <c r="ET20"/>
  <c r="ET19"/>
  <c r="ET18"/>
  <c r="ET17"/>
  <c r="EB16"/>
  <c r="EB83"/>
  <c r="EB82"/>
  <c r="CR16"/>
  <c r="ET150" i="9"/>
  <c r="ET148"/>
  <c r="EB147"/>
  <c r="DJ147"/>
  <c r="DJ138"/>
  <c r="CR147"/>
  <c r="ET146"/>
  <c r="ET144"/>
  <c r="EB143"/>
  <c r="DJ143"/>
  <c r="CR143"/>
  <c r="ET143"/>
  <c r="ET142"/>
  <c r="ET140"/>
  <c r="EB139"/>
  <c r="DJ139"/>
  <c r="CR139"/>
  <c r="ET139"/>
  <c r="EB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DJ110"/>
  <c r="CR111"/>
  <c r="EB110"/>
  <c r="EB109"/>
  <c r="ET105"/>
  <c r="ET103"/>
  <c r="EB102"/>
  <c r="DJ102"/>
  <c r="CR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DJ42"/>
  <c r="CR42"/>
  <c r="ET38"/>
  <c r="ET37"/>
  <c r="ET36"/>
  <c r="ET35"/>
  <c r="ET33"/>
  <c r="DJ32"/>
  <c r="CR32"/>
  <c r="ET31"/>
  <c r="ET30"/>
  <c r="ET28"/>
  <c r="ET27"/>
  <c r="ET25"/>
  <c r="DJ24"/>
  <c r="CR24"/>
  <c r="ET23"/>
  <c r="ET21"/>
  <c r="DJ20"/>
  <c r="ET20"/>
  <c r="ET19"/>
  <c r="ET18"/>
  <c r="ET17"/>
  <c r="EB16"/>
  <c r="EB83"/>
  <c r="EB82"/>
  <c r="DJ16"/>
  <c r="DJ83"/>
  <c r="ET83"/>
  <c r="CR16"/>
  <c r="ET150" i="8"/>
  <c r="ET148"/>
  <c r="EB147"/>
  <c r="DJ147"/>
  <c r="CR147"/>
  <c r="ET146"/>
  <c r="ET144"/>
  <c r="EB143"/>
  <c r="DJ143"/>
  <c r="CR143"/>
  <c r="ET143"/>
  <c r="ET142"/>
  <c r="ET140"/>
  <c r="EB139"/>
  <c r="DJ139"/>
  <c r="CR139"/>
  <c r="ET139"/>
  <c r="EB138"/>
  <c r="DJ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DJ110"/>
  <c r="DJ109"/>
  <c r="CR111"/>
  <c r="EB110"/>
  <c r="EB109"/>
  <c r="ET105"/>
  <c r="ET103"/>
  <c r="EB102"/>
  <c r="DJ102"/>
  <c r="CR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ET84"/>
  <c r="ET81"/>
  <c r="ET80"/>
  <c r="ET79"/>
  <c r="ET77"/>
  <c r="DJ76"/>
  <c r="CR76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CR42"/>
  <c r="ET38"/>
  <c r="ET37"/>
  <c r="ET36"/>
  <c r="ET35"/>
  <c r="ET33"/>
  <c r="DJ32"/>
  <c r="CR32"/>
  <c r="ET31"/>
  <c r="ET30"/>
  <c r="ET28"/>
  <c r="ET27"/>
  <c r="ET25"/>
  <c r="DJ24"/>
  <c r="DJ16"/>
  <c r="CR24"/>
  <c r="ET23"/>
  <c r="ET21"/>
  <c r="DJ20"/>
  <c r="ET20"/>
  <c r="ET19"/>
  <c r="ET18"/>
  <c r="ET17"/>
  <c r="EB16"/>
  <c r="EB83"/>
  <c r="EB82"/>
  <c r="CR16"/>
  <c r="ET150" i="7"/>
  <c r="ET148"/>
  <c r="EB147"/>
  <c r="DJ147"/>
  <c r="CR147"/>
  <c r="ET146"/>
  <c r="ET144"/>
  <c r="EB143"/>
  <c r="DJ143"/>
  <c r="ET143"/>
  <c r="CR143"/>
  <c r="ET142"/>
  <c r="ET140"/>
  <c r="EB139"/>
  <c r="DJ139"/>
  <c r="ET139"/>
  <c r="CR139"/>
  <c r="EB138"/>
  <c r="DJ138"/>
  <c r="ET134"/>
  <c r="ET132"/>
  <c r="EB131"/>
  <c r="DJ131"/>
  <c r="CR131"/>
  <c r="ET130"/>
  <c r="ET128"/>
  <c r="EB127"/>
  <c r="DJ127"/>
  <c r="ET127"/>
  <c r="CR127"/>
  <c r="ET126"/>
  <c r="ET124"/>
  <c r="EB123"/>
  <c r="DJ123"/>
  <c r="ET123"/>
  <c r="CR123"/>
  <c r="ET122"/>
  <c r="ET120"/>
  <c r="EB119"/>
  <c r="DJ119"/>
  <c r="ET119"/>
  <c r="CR119"/>
  <c r="ET118"/>
  <c r="ET116"/>
  <c r="EB115"/>
  <c r="DJ115"/>
  <c r="ET115"/>
  <c r="CR115"/>
  <c r="ET114"/>
  <c r="ET112"/>
  <c r="EB111"/>
  <c r="DJ111"/>
  <c r="DJ110"/>
  <c r="CR111"/>
  <c r="CR110"/>
  <c r="EB110"/>
  <c r="EB109"/>
  <c r="ET105"/>
  <c r="ET103"/>
  <c r="EB102"/>
  <c r="DJ102"/>
  <c r="CR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ET86"/>
  <c r="CR86"/>
  <c r="EB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8"/>
  <c r="ET47"/>
  <c r="ET46"/>
  <c r="ET44"/>
  <c r="DJ43"/>
  <c r="CR43"/>
  <c r="ET43"/>
  <c r="EB42"/>
  <c r="DJ42"/>
  <c r="CR42"/>
  <c r="ET38"/>
  <c r="ET37"/>
  <c r="ET36"/>
  <c r="ET35"/>
  <c r="ET33"/>
  <c r="DJ32"/>
  <c r="CR32"/>
  <c r="ET31"/>
  <c r="ET30"/>
  <c r="ET28"/>
  <c r="ET27"/>
  <c r="ET25"/>
  <c r="DJ24"/>
  <c r="CR24"/>
  <c r="ET24"/>
  <c r="ET23"/>
  <c r="ET21"/>
  <c r="ET20"/>
  <c r="DJ20"/>
  <c r="ET19"/>
  <c r="ET18"/>
  <c r="ET17"/>
  <c r="EB16"/>
  <c r="EB83"/>
  <c r="EB82"/>
  <c r="DJ16"/>
  <c r="DJ83"/>
  <c r="ET83"/>
  <c r="CR16"/>
  <c r="ET150" i="6"/>
  <c r="ET148"/>
  <c r="EB147"/>
  <c r="DJ147"/>
  <c r="DJ138"/>
  <c r="CR147"/>
  <c r="ET146"/>
  <c r="ET144"/>
  <c r="EB143"/>
  <c r="DJ143"/>
  <c r="CR143"/>
  <c r="ET143"/>
  <c r="ET142"/>
  <c r="ET140"/>
  <c r="EB139"/>
  <c r="DJ139"/>
  <c r="CR139"/>
  <c r="ET139"/>
  <c r="EB138"/>
  <c r="ET134"/>
  <c r="ET132"/>
  <c r="EB131"/>
  <c r="DJ131"/>
  <c r="CR131"/>
  <c r="ET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CR111"/>
  <c r="EB110"/>
  <c r="EB109"/>
  <c r="ET105"/>
  <c r="ET103"/>
  <c r="EB102"/>
  <c r="DJ102"/>
  <c r="CR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CR86"/>
  <c r="EB85"/>
  <c r="ET84"/>
  <c r="ET81"/>
  <c r="ET80"/>
  <c r="ET79"/>
  <c r="ET77"/>
  <c r="DJ76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CR42"/>
  <c r="ET38"/>
  <c r="ET37"/>
  <c r="ET36"/>
  <c r="ET35"/>
  <c r="ET33"/>
  <c r="DJ32"/>
  <c r="CR32"/>
  <c r="ET31"/>
  <c r="ET30"/>
  <c r="ET28"/>
  <c r="ET27"/>
  <c r="ET25"/>
  <c r="DJ24"/>
  <c r="CR24"/>
  <c r="ET23"/>
  <c r="ET21"/>
  <c r="DJ20"/>
  <c r="ET20"/>
  <c r="ET19"/>
  <c r="ET18"/>
  <c r="ET17"/>
  <c r="EB16"/>
  <c r="EB83"/>
  <c r="EB82"/>
  <c r="CR72" i="4"/>
  <c r="CR72" i="3"/>
  <c r="ET150" i="5"/>
  <c r="ET148"/>
  <c r="EB147"/>
  <c r="DJ147"/>
  <c r="CR147"/>
  <c r="ET146"/>
  <c r="ET144"/>
  <c r="EB143"/>
  <c r="DJ143"/>
  <c r="CR143"/>
  <c r="ET143"/>
  <c r="ET142"/>
  <c r="ET140"/>
  <c r="EB139"/>
  <c r="DJ139"/>
  <c r="CR139"/>
  <c r="ET139"/>
  <c r="EB138"/>
  <c r="DJ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DJ110"/>
  <c r="DJ109"/>
  <c r="CR111"/>
  <c r="EB110"/>
  <c r="EB109"/>
  <c r="ET105"/>
  <c r="ET103"/>
  <c r="EB102"/>
  <c r="DJ102"/>
  <c r="CR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ET84"/>
  <c r="ET81"/>
  <c r="ET80"/>
  <c r="ET79"/>
  <c r="ET77"/>
  <c r="DJ76"/>
  <c r="DJ42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CR42"/>
  <c r="ET38"/>
  <c r="ET37"/>
  <c r="ET36"/>
  <c r="ET35"/>
  <c r="ET33"/>
  <c r="DJ32"/>
  <c r="DJ16"/>
  <c r="CR32"/>
  <c r="ET31"/>
  <c r="ET30"/>
  <c r="ET28"/>
  <c r="ET27"/>
  <c r="ET25"/>
  <c r="DJ24"/>
  <c r="CR24"/>
  <c r="ET23"/>
  <c r="ET21"/>
  <c r="DJ20"/>
  <c r="ET20"/>
  <c r="ET19"/>
  <c r="ET18"/>
  <c r="ET17"/>
  <c r="EB16"/>
  <c r="EB83"/>
  <c r="EB82"/>
  <c r="CR16"/>
  <c r="ET150" i="4"/>
  <c r="ET148"/>
  <c r="EB147"/>
  <c r="DJ147"/>
  <c r="DJ138"/>
  <c r="CR147"/>
  <c r="ET146"/>
  <c r="ET144"/>
  <c r="EB143"/>
  <c r="DJ143"/>
  <c r="CR143"/>
  <c r="ET143"/>
  <c r="ET142"/>
  <c r="ET140"/>
  <c r="EB139"/>
  <c r="DJ139"/>
  <c r="CR139"/>
  <c r="ET139"/>
  <c r="EB138"/>
  <c r="ET134"/>
  <c r="ET132"/>
  <c r="EB131"/>
  <c r="DJ131"/>
  <c r="CR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CR111"/>
  <c r="EB110"/>
  <c r="EB109"/>
  <c r="ET105"/>
  <c r="ET103"/>
  <c r="EB102"/>
  <c r="DJ102"/>
  <c r="CR102"/>
  <c r="ET101"/>
  <c r="ET99"/>
  <c r="EB98"/>
  <c r="DJ98"/>
  <c r="CR98"/>
  <c r="ET97"/>
  <c r="ET95"/>
  <c r="EB94"/>
  <c r="DJ94"/>
  <c r="CR94"/>
  <c r="ET94"/>
  <c r="ET93"/>
  <c r="ET91"/>
  <c r="EB90"/>
  <c r="DJ90"/>
  <c r="CR90"/>
  <c r="ET90"/>
  <c r="ET89"/>
  <c r="ET87"/>
  <c r="EB86"/>
  <c r="DJ86"/>
  <c r="DJ85"/>
  <c r="CR86"/>
  <c r="EB85"/>
  <c r="ET84"/>
  <c r="ET81"/>
  <c r="ET80"/>
  <c r="ET79"/>
  <c r="ET77"/>
  <c r="DJ76"/>
  <c r="DJ42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7"/>
  <c r="ET46"/>
  <c r="ET44"/>
  <c r="DJ43"/>
  <c r="CR43"/>
  <c r="ET43"/>
  <c r="EB42"/>
  <c r="CR42"/>
  <c r="ET38"/>
  <c r="ET37"/>
  <c r="ET36"/>
  <c r="ET35"/>
  <c r="ET33"/>
  <c r="DJ32"/>
  <c r="CR32"/>
  <c r="ET31"/>
  <c r="ET30"/>
  <c r="ET28"/>
  <c r="ET27"/>
  <c r="ET25"/>
  <c r="DJ24"/>
  <c r="DJ16"/>
  <c r="CR24"/>
  <c r="ET23"/>
  <c r="ET21"/>
  <c r="DJ20"/>
  <c r="ET20"/>
  <c r="ET19"/>
  <c r="ET18"/>
  <c r="ET17"/>
  <c r="EB16"/>
  <c r="EB83"/>
  <c r="EB82"/>
  <c r="CR16"/>
  <c r="DJ24" i="3"/>
  <c r="ET147" i="22"/>
  <c r="CR138"/>
  <c r="ET138"/>
  <c r="ET131"/>
  <c r="ET111"/>
  <c r="CR110"/>
  <c r="ET98"/>
  <c r="ET86"/>
  <c r="ET85"/>
  <c r="ET76"/>
  <c r="DJ42"/>
  <c r="ET48"/>
  <c r="CR42"/>
  <c r="ET43"/>
  <c r="ET147" i="21"/>
  <c r="DJ110"/>
  <c r="ET110"/>
  <c r="ET111"/>
  <c r="CR109"/>
  <c r="DJ85"/>
  <c r="ET76"/>
  <c r="DJ42"/>
  <c r="ET42"/>
  <c r="ET48"/>
  <c r="ET43"/>
  <c r="ET32"/>
  <c r="ET24"/>
  <c r="ET147" i="20"/>
  <c r="CR138"/>
  <c r="DJ110"/>
  <c r="ET131"/>
  <c r="ET111"/>
  <c r="CR110"/>
  <c r="ET102"/>
  <c r="ET86"/>
  <c r="ET85"/>
  <c r="ET76"/>
  <c r="ET48"/>
  <c r="ET42"/>
  <c r="ET32"/>
  <c r="ET24"/>
  <c r="ET16"/>
  <c r="ET147" i="19"/>
  <c r="CR138"/>
  <c r="ET131"/>
  <c r="ET111"/>
  <c r="CR110"/>
  <c r="ET102"/>
  <c r="ET98"/>
  <c r="CR85"/>
  <c r="ET86"/>
  <c r="ET76"/>
  <c r="DJ42"/>
  <c r="ET48"/>
  <c r="ET43"/>
  <c r="ET32"/>
  <c r="ET24"/>
  <c r="ET147" i="18"/>
  <c r="CR138"/>
  <c r="ET131"/>
  <c r="ET111"/>
  <c r="CR110"/>
  <c r="ET110"/>
  <c r="CR109"/>
  <c r="ET98"/>
  <c r="ET86"/>
  <c r="CR85"/>
  <c r="ET85"/>
  <c r="ET76"/>
  <c r="ET48"/>
  <c r="ET42"/>
  <c r="ET32"/>
  <c r="ET24"/>
  <c r="ET147" i="17"/>
  <c r="CR138"/>
  <c r="ET131"/>
  <c r="ET111"/>
  <c r="CR110"/>
  <c r="ET102"/>
  <c r="ET98"/>
  <c r="ET86"/>
  <c r="CR85"/>
  <c r="ET85"/>
  <c r="ET76"/>
  <c r="ET48"/>
  <c r="CR42"/>
  <c r="CR16"/>
  <c r="ET24"/>
  <c r="ET147" i="15"/>
  <c r="CR138"/>
  <c r="DJ110"/>
  <c r="ET131"/>
  <c r="ET110"/>
  <c r="ET111"/>
  <c r="CR109"/>
  <c r="ET102"/>
  <c r="DJ85"/>
  <c r="ET86"/>
  <c r="CR82"/>
  <c r="ET76"/>
  <c r="ET48"/>
  <c r="ET32"/>
  <c r="ET24"/>
  <c r="ET147" i="14"/>
  <c r="CR138"/>
  <c r="ET131"/>
  <c r="ET111"/>
  <c r="CR110"/>
  <c r="ET110"/>
  <c r="CR109"/>
  <c r="ET102"/>
  <c r="ET98"/>
  <c r="ET86"/>
  <c r="CR85"/>
  <c r="ET85"/>
  <c r="ET76"/>
  <c r="ET48"/>
  <c r="ET42"/>
  <c r="ET32"/>
  <c r="ET24"/>
  <c r="DJ109" i="13"/>
  <c r="ET147"/>
  <c r="CR138"/>
  <c r="ET138"/>
  <c r="ET131"/>
  <c r="DJ82"/>
  <c r="ET111"/>
  <c r="CR110"/>
  <c r="ET110"/>
  <c r="ET102"/>
  <c r="ET98"/>
  <c r="ET86"/>
  <c r="CR85"/>
  <c r="ET85"/>
  <c r="ET76"/>
  <c r="ET48"/>
  <c r="ET42"/>
  <c r="ET32"/>
  <c r="ET24"/>
  <c r="DJ42" i="12"/>
  <c r="DJ83"/>
  <c r="ET83"/>
  <c r="ET43"/>
  <c r="ET147"/>
  <c r="CR138"/>
  <c r="ET131"/>
  <c r="ET111"/>
  <c r="CR110"/>
  <c r="ET110"/>
  <c r="ET102"/>
  <c r="ET98"/>
  <c r="ET85"/>
  <c r="ET86"/>
  <c r="ET76"/>
  <c r="ET48"/>
  <c r="ET42"/>
  <c r="ET32"/>
  <c r="ET24"/>
  <c r="ET147" i="11"/>
  <c r="CR138"/>
  <c r="ET131"/>
  <c r="ET111"/>
  <c r="CR110"/>
  <c r="ET110"/>
  <c r="CR109"/>
  <c r="ET102"/>
  <c r="ET86"/>
  <c r="ET85"/>
  <c r="ET76"/>
  <c r="DJ83"/>
  <c r="ET48"/>
  <c r="ET42"/>
  <c r="ET32"/>
  <c r="ET147" i="10"/>
  <c r="DJ110"/>
  <c r="ET131"/>
  <c r="ET111"/>
  <c r="CR82"/>
  <c r="ET110"/>
  <c r="DJ85"/>
  <c r="ET86"/>
  <c r="ET85"/>
  <c r="ET76"/>
  <c r="ET48"/>
  <c r="ET32"/>
  <c r="ET24"/>
  <c r="DJ109" i="9"/>
  <c r="ET147"/>
  <c r="CR138"/>
  <c r="ET138"/>
  <c r="ET131"/>
  <c r="DJ82"/>
  <c r="ET111"/>
  <c r="CR110"/>
  <c r="ET110"/>
  <c r="ET102"/>
  <c r="ET98"/>
  <c r="CR85"/>
  <c r="ET85"/>
  <c r="ET86"/>
  <c r="ET76"/>
  <c r="ET48"/>
  <c r="ET42"/>
  <c r="ET32"/>
  <c r="ET24"/>
  <c r="ET16"/>
  <c r="ET147" i="8"/>
  <c r="CR138"/>
  <c r="ET138"/>
  <c r="ET131"/>
  <c r="DJ82"/>
  <c r="ET111"/>
  <c r="CR110"/>
  <c r="ET110"/>
  <c r="CR109"/>
  <c r="ET109"/>
  <c r="ET102"/>
  <c r="ET98"/>
  <c r="ET86"/>
  <c r="CR85"/>
  <c r="ET85"/>
  <c r="ET76"/>
  <c r="ET48"/>
  <c r="ET32"/>
  <c r="ET16"/>
  <c r="ET24"/>
  <c r="DJ109" i="7"/>
  <c r="ET147"/>
  <c r="CR138"/>
  <c r="ET138"/>
  <c r="ET131"/>
  <c r="ET110"/>
  <c r="ET111"/>
  <c r="CR109"/>
  <c r="ET109"/>
  <c r="ET102"/>
  <c r="ET98"/>
  <c r="CR85"/>
  <c r="DJ85"/>
  <c r="DJ82"/>
  <c r="ET76"/>
  <c r="ET42"/>
  <c r="ET32"/>
  <c r="ET16"/>
  <c r="ET147" i="6"/>
  <c r="CR138"/>
  <c r="DJ110"/>
  <c r="ET111"/>
  <c r="CR110"/>
  <c r="ET110"/>
  <c r="ET102"/>
  <c r="ET98"/>
  <c r="CR85"/>
  <c r="DJ85"/>
  <c r="ET86"/>
  <c r="ET85"/>
  <c r="DJ42"/>
  <c r="ET42"/>
  <c r="ET76"/>
  <c r="ET48"/>
  <c r="ET32"/>
  <c r="CR16"/>
  <c r="DJ16"/>
  <c r="ET24"/>
  <c r="CR83" i="22"/>
  <c r="CR83" i="21"/>
  <c r="CR83" i="20"/>
  <c r="CR83" i="19"/>
  <c r="CR82" i="18"/>
  <c r="CR83"/>
  <c r="CR83" i="17"/>
  <c r="CR83" i="15"/>
  <c r="CR83" i="14"/>
  <c r="CR83" i="13"/>
  <c r="CR83" i="12"/>
  <c r="CR83" i="11"/>
  <c r="ET83"/>
  <c r="ET147" i="5"/>
  <c r="CR138"/>
  <c r="ET138"/>
  <c r="ET131"/>
  <c r="DJ82"/>
  <c r="ET111"/>
  <c r="CR110"/>
  <c r="ET110"/>
  <c r="ET102"/>
  <c r="ET98"/>
  <c r="ET86"/>
  <c r="CR85"/>
  <c r="ET85"/>
  <c r="ET48"/>
  <c r="ET32"/>
  <c r="ET24"/>
  <c r="CR83" i="10"/>
  <c r="CR83" i="9"/>
  <c r="CR83" i="8"/>
  <c r="CR83" i="7"/>
  <c r="CR83" i="6"/>
  <c r="ET147" i="4"/>
  <c r="CR138"/>
  <c r="DJ110"/>
  <c r="ET131"/>
  <c r="ET111"/>
  <c r="CR110"/>
  <c r="ET110"/>
  <c r="ET102"/>
  <c r="ET98"/>
  <c r="ET86"/>
  <c r="CR85"/>
  <c r="ET85"/>
  <c r="ET48"/>
  <c r="ET32"/>
  <c r="CR83" i="5"/>
  <c r="ET16" i="4"/>
  <c r="ET24"/>
  <c r="CR83"/>
  <c r="ET110" i="22"/>
  <c r="CR109"/>
  <c r="CR82" i="21"/>
  <c r="ET85"/>
  <c r="ET110" i="20"/>
  <c r="CR109"/>
  <c r="ET110" i="19"/>
  <c r="CR109"/>
  <c r="ET42"/>
  <c r="ET110" i="17"/>
  <c r="CR109"/>
  <c r="CR82"/>
  <c r="ET42"/>
  <c r="ET85" i="15"/>
  <c r="CR82" i="14"/>
  <c r="CR109" i="13"/>
  <c r="CR109" i="12"/>
  <c r="CR82" i="11"/>
  <c r="CR109" i="9"/>
  <c r="CR82" i="8"/>
  <c r="ET82"/>
  <c r="CR82" i="7"/>
  <c r="ET82"/>
  <c r="ET85"/>
  <c r="CR109" i="6"/>
  <c r="CR82"/>
  <c r="CR109" i="5"/>
  <c r="CR109" i="4"/>
  <c r="CR82"/>
  <c r="CR82" i="22"/>
  <c r="CR82" i="20"/>
  <c r="CR82" i="19"/>
  <c r="ET109" i="13"/>
  <c r="CR82"/>
  <c r="ET82"/>
  <c r="CR82" i="12"/>
  <c r="ET109" i="9"/>
  <c r="CR82"/>
  <c r="ET82"/>
  <c r="ET109" i="5"/>
  <c r="CR82"/>
  <c r="ET82"/>
  <c r="CR72" i="2"/>
  <c r="CR72" i="23" s="1"/>
  <c r="CR48" i="2"/>
  <c r="CR48" i="23" s="1"/>
  <c r="ET150" i="3"/>
  <c r="ET148"/>
  <c r="EB147"/>
  <c r="DJ147"/>
  <c r="CR147"/>
  <c r="ET147"/>
  <c r="ET146"/>
  <c r="ET144"/>
  <c r="EB143"/>
  <c r="DJ143"/>
  <c r="CR143"/>
  <c r="ET143"/>
  <c r="ET142"/>
  <c r="ET140"/>
  <c r="EB139"/>
  <c r="DJ139"/>
  <c r="CR139"/>
  <c r="ET139"/>
  <c r="EB138"/>
  <c r="DJ138"/>
  <c r="ET134"/>
  <c r="ET132"/>
  <c r="EB131"/>
  <c r="DJ131"/>
  <c r="CR131"/>
  <c r="ET131"/>
  <c r="ET130"/>
  <c r="ET128"/>
  <c r="EB127"/>
  <c r="DJ127"/>
  <c r="CR127"/>
  <c r="ET127"/>
  <c r="ET126"/>
  <c r="ET124"/>
  <c r="EB123"/>
  <c r="DJ123"/>
  <c r="CR123"/>
  <c r="ET123"/>
  <c r="ET122"/>
  <c r="ET120"/>
  <c r="EB119"/>
  <c r="DJ119"/>
  <c r="CR119"/>
  <c r="ET119"/>
  <c r="ET118"/>
  <c r="ET116"/>
  <c r="EB115"/>
  <c r="DJ115"/>
  <c r="CR115"/>
  <c r="ET115"/>
  <c r="ET114"/>
  <c r="ET112"/>
  <c r="EB111"/>
  <c r="DJ111"/>
  <c r="CR111"/>
  <c r="ET111"/>
  <c r="EB110"/>
  <c r="DJ110"/>
  <c r="EB109"/>
  <c r="DJ109"/>
  <c r="ET105"/>
  <c r="ET103"/>
  <c r="EB102"/>
  <c r="DJ102"/>
  <c r="CR102"/>
  <c r="ET102"/>
  <c r="ET101"/>
  <c r="ET99"/>
  <c r="EB98"/>
  <c r="DJ98"/>
  <c r="CR98"/>
  <c r="ET98"/>
  <c r="ET97"/>
  <c r="ET95"/>
  <c r="EB94"/>
  <c r="DJ94"/>
  <c r="CR94"/>
  <c r="ET94"/>
  <c r="ET93"/>
  <c r="ET91"/>
  <c r="EB90"/>
  <c r="DJ90"/>
  <c r="CR90"/>
  <c r="ET90"/>
  <c r="ET89"/>
  <c r="ET87"/>
  <c r="EB86"/>
  <c r="DJ86"/>
  <c r="CR86"/>
  <c r="ET86"/>
  <c r="EB85"/>
  <c r="DJ85"/>
  <c r="ET84"/>
  <c r="DJ82"/>
  <c r="ET81"/>
  <c r="ET80"/>
  <c r="ET79"/>
  <c r="ET77"/>
  <c r="DJ76"/>
  <c r="DJ42"/>
  <c r="ET42"/>
  <c r="CR76"/>
  <c r="ET72"/>
  <c r="ET71"/>
  <c r="ET69"/>
  <c r="DJ68"/>
  <c r="CR68"/>
  <c r="ET68"/>
  <c r="ET67"/>
  <c r="ET65"/>
  <c r="DJ64"/>
  <c r="CR64"/>
  <c r="ET64"/>
  <c r="ET63"/>
  <c r="ET61"/>
  <c r="DJ60"/>
  <c r="CR60"/>
  <c r="ET60"/>
  <c r="ET59"/>
  <c r="ET57"/>
  <c r="DJ56"/>
  <c r="CR56"/>
  <c r="ET56"/>
  <c r="ET55"/>
  <c r="ET54"/>
  <c r="ET53"/>
  <c r="ET52"/>
  <c r="ET51"/>
  <c r="ET49"/>
  <c r="DJ48"/>
  <c r="CR48"/>
  <c r="ET48"/>
  <c r="ET47"/>
  <c r="ET46"/>
  <c r="ET44"/>
  <c r="DJ43"/>
  <c r="CR43"/>
  <c r="ET43"/>
  <c r="EB42"/>
  <c r="CR42"/>
  <c r="ET38"/>
  <c r="ET37"/>
  <c r="ET36"/>
  <c r="ET35"/>
  <c r="ET33"/>
  <c r="DJ32"/>
  <c r="CR32"/>
  <c r="ET31"/>
  <c r="ET30"/>
  <c r="ET28"/>
  <c r="ET27"/>
  <c r="ET25"/>
  <c r="DJ16"/>
  <c r="CR24"/>
  <c r="ET24"/>
  <c r="ET23"/>
  <c r="ET21"/>
  <c r="DJ20"/>
  <c r="ET20"/>
  <c r="ET19"/>
  <c r="ET18"/>
  <c r="ET17"/>
  <c r="EB16"/>
  <c r="EB83"/>
  <c r="EB82"/>
  <c r="CR16"/>
  <c r="DJ24" i="1"/>
  <c r="ET150" i="2"/>
  <c r="ET148"/>
  <c r="CR147"/>
  <c r="CR147" i="23" s="1"/>
  <c r="DJ147" i="2"/>
  <c r="EB147"/>
  <c r="EB147" i="23" s="1"/>
  <c r="ET146" i="2"/>
  <c r="ET146" i="23" s="1"/>
  <c r="ET144" i="2"/>
  <c r="ET144" i="23" s="1"/>
  <c r="CR143" i="2"/>
  <c r="CR143" i="23" s="1"/>
  <c r="DJ143" i="2"/>
  <c r="DJ143" i="23" s="1"/>
  <c r="EB143" i="2"/>
  <c r="EB143" i="23" s="1"/>
  <c r="ET143" i="2"/>
  <c r="ET143" i="23" s="1"/>
  <c r="ET142" i="2"/>
  <c r="ET142" i="23" s="1"/>
  <c r="ET140" i="2"/>
  <c r="ET140" i="23" s="1"/>
  <c r="CR139" i="2"/>
  <c r="CR139" i="23" s="1"/>
  <c r="DJ139" i="2"/>
  <c r="DJ139" i="23" s="1"/>
  <c r="EB139" i="2"/>
  <c r="EB139" i="23" s="1"/>
  <c r="ET139" i="2"/>
  <c r="ET139" i="23" s="1"/>
  <c r="CR138" i="2"/>
  <c r="CR138" i="23" s="1"/>
  <c r="DJ138" i="2"/>
  <c r="EB138"/>
  <c r="EB138" i="23" s="1"/>
  <c r="ET134" i="2"/>
  <c r="ET132"/>
  <c r="ET132" i="23" s="1"/>
  <c r="CR131" i="2"/>
  <c r="CR131" i="23" s="1"/>
  <c r="DJ131" i="2"/>
  <c r="EB131"/>
  <c r="EB131" i="23" s="1"/>
  <c r="ET130" i="2"/>
  <c r="ET130" i="23" s="1"/>
  <c r="ET128" i="2"/>
  <c r="ET128" i="23" s="1"/>
  <c r="CR127" i="2"/>
  <c r="CR127" i="23" s="1"/>
  <c r="DJ127" i="2"/>
  <c r="DJ127" i="23" s="1"/>
  <c r="EB127" i="2"/>
  <c r="EB127" i="23" s="1"/>
  <c r="ET127" i="2"/>
  <c r="ET127" i="23" s="1"/>
  <c r="ET126" i="2"/>
  <c r="ET126" i="23" s="1"/>
  <c r="ET124" i="2"/>
  <c r="ET124" i="23" s="1"/>
  <c r="CR123" i="2"/>
  <c r="CR123" i="23" s="1"/>
  <c r="DJ123" i="2"/>
  <c r="DJ123" i="23" s="1"/>
  <c r="EB123" i="2"/>
  <c r="EB123" i="23" s="1"/>
  <c r="ET123" i="2"/>
  <c r="ET123" i="23" s="1"/>
  <c r="ET122" i="2"/>
  <c r="ET122" i="23" s="1"/>
  <c r="ET120" i="2"/>
  <c r="ET120" i="23" s="1"/>
  <c r="CR119" i="2"/>
  <c r="CR119" i="23" s="1"/>
  <c r="DJ119" i="2"/>
  <c r="DJ119" i="23" s="1"/>
  <c r="EB119" i="2"/>
  <c r="EB119" i="23" s="1"/>
  <c r="ET119" i="2"/>
  <c r="ET119" i="23" s="1"/>
  <c r="ET118" i="2"/>
  <c r="ET118" i="23" s="1"/>
  <c r="ET116" i="2"/>
  <c r="ET116" i="23" s="1"/>
  <c r="CR115" i="2"/>
  <c r="CR115" i="23" s="1"/>
  <c r="DJ115" i="2"/>
  <c r="DJ115" i="23" s="1"/>
  <c r="EB115" i="2"/>
  <c r="EB115" i="23" s="1"/>
  <c r="ET115" i="2"/>
  <c r="ET115" i="23" s="1"/>
  <c r="ET114" i="2"/>
  <c r="ET114" i="23" s="1"/>
  <c r="ET112" i="2"/>
  <c r="ET112" i="23" s="1"/>
  <c r="CR111" i="2"/>
  <c r="CR111" i="23" s="1"/>
  <c r="DJ111" i="2"/>
  <c r="DJ111" i="23" s="1"/>
  <c r="EB111" i="2"/>
  <c r="EB111" i="23" s="1"/>
  <c r="CR110" i="2"/>
  <c r="CR110" i="23" s="1"/>
  <c r="EB110" i="2"/>
  <c r="EB110" i="23" s="1"/>
  <c r="EB109" i="2"/>
  <c r="EB109" i="23" s="1"/>
  <c r="ET105" i="2"/>
  <c r="ET105" i="23" s="1"/>
  <c r="ET103" i="2"/>
  <c r="ET103" i="23" s="1"/>
  <c r="CR102" i="2"/>
  <c r="CR102" i="23" s="1"/>
  <c r="DJ102" i="2"/>
  <c r="DJ102" i="23" s="1"/>
  <c r="EB102" i="2"/>
  <c r="EB102" i="23" s="1"/>
  <c r="ET102" i="2"/>
  <c r="ET102" i="23" s="1"/>
  <c r="ET101" i="2"/>
  <c r="ET101" i="23" s="1"/>
  <c r="ET99" i="2"/>
  <c r="CR98"/>
  <c r="CR98" i="23" s="1"/>
  <c r="DJ98" i="2"/>
  <c r="EB98"/>
  <c r="EB98" i="23" s="1"/>
  <c r="ET97" i="2"/>
  <c r="ET97" i="23" s="1"/>
  <c r="ET95" i="2"/>
  <c r="ET95" i="23" s="1"/>
  <c r="CR94" i="2"/>
  <c r="CR94" i="23" s="1"/>
  <c r="DJ94" i="2"/>
  <c r="DJ94" i="23" s="1"/>
  <c r="EB94" i="2"/>
  <c r="EB94" i="23" s="1"/>
  <c r="ET93" i="2"/>
  <c r="ET93" i="23" s="1"/>
  <c r="ET91" i="2"/>
  <c r="ET91" i="23" s="1"/>
  <c r="CR90" i="2"/>
  <c r="CR90" i="23" s="1"/>
  <c r="DJ90" i="2"/>
  <c r="DJ90" i="23" s="1"/>
  <c r="EB90" i="2"/>
  <c r="EB90" i="23" s="1"/>
  <c r="ET89" i="2"/>
  <c r="ET89" i="23" s="1"/>
  <c r="ET87" i="2"/>
  <c r="ET87" i="23" s="1"/>
  <c r="CR86" i="2"/>
  <c r="CR86" i="23" s="1"/>
  <c r="DJ86" i="2"/>
  <c r="DJ86" i="23" s="1"/>
  <c r="EB86" i="2"/>
  <c r="EB86" i="23" s="1"/>
  <c r="EB85" i="2"/>
  <c r="EB85" i="23" s="1"/>
  <c r="ET84" i="2"/>
  <c r="ET84" i="23" s="1"/>
  <c r="CR24" i="2"/>
  <c r="CR24" i="23" s="1"/>
  <c r="CR32" i="2"/>
  <c r="CR32" i="23" s="1"/>
  <c r="CR16" i="2"/>
  <c r="CR16" i="23" s="1"/>
  <c r="CR43" i="2"/>
  <c r="CR42" s="1"/>
  <c r="CR56"/>
  <c r="CR56" i="23" s="1"/>
  <c r="CR60" i="2"/>
  <c r="CR60" i="23" s="1"/>
  <c r="CR64" i="2"/>
  <c r="CR64" i="23" s="1"/>
  <c r="CR68" i="2"/>
  <c r="CR68" i="23" s="1"/>
  <c r="CR76" i="2"/>
  <c r="CR76" i="23" s="1"/>
  <c r="DJ20" i="2"/>
  <c r="DJ20" i="23" s="1"/>
  <c r="DJ32" i="2"/>
  <c r="DJ32" i="23" s="1"/>
  <c r="DJ43" i="2"/>
  <c r="DJ43" i="23" s="1"/>
  <c r="DJ48" i="2"/>
  <c r="DJ48" i="23" s="1"/>
  <c r="DJ56" i="2"/>
  <c r="DJ56" i="23" s="1"/>
  <c r="DJ60" i="2"/>
  <c r="DJ60" i="23" s="1"/>
  <c r="DJ64" i="2"/>
  <c r="DJ64" i="23" s="1"/>
  <c r="DJ68" i="2"/>
  <c r="DJ68" i="23" s="1"/>
  <c r="DJ76" i="2"/>
  <c r="ET76"/>
  <c r="EB16"/>
  <c r="EB16" i="23" s="1"/>
  <c r="EB42" i="2"/>
  <c r="EB42" i="23" s="1"/>
  <c r="ET81" i="2"/>
  <c r="ET81" i="23" s="1"/>
  <c r="ET80" i="2"/>
  <c r="ET80" i="23" s="1"/>
  <c r="ET79" i="2"/>
  <c r="ET77"/>
  <c r="ET77" i="23" s="1"/>
  <c r="ET72" i="2"/>
  <c r="ET71"/>
  <c r="ET71" i="23" s="1"/>
  <c r="ET69" i="2"/>
  <c r="ET69" i="23" s="1"/>
  <c r="ET68" i="2"/>
  <c r="ET68" i="23" s="1"/>
  <c r="ET67" i="2"/>
  <c r="ET67" i="23" s="1"/>
  <c r="ET65" i="2"/>
  <c r="ET65" i="23" s="1"/>
  <c r="ET64" i="2"/>
  <c r="ET64" i="23" s="1"/>
  <c r="ET63" i="2"/>
  <c r="ET63" i="23" s="1"/>
  <c r="ET61" i="2"/>
  <c r="ET61" i="23" s="1"/>
  <c r="ET60" i="2"/>
  <c r="ET60" i="23" s="1"/>
  <c r="ET59" i="2"/>
  <c r="ET59" i="23" s="1"/>
  <c r="ET57" i="2"/>
  <c r="ET57" i="23" s="1"/>
  <c r="ET56" i="2"/>
  <c r="ET56" i="23" s="1"/>
  <c r="ET55" i="2"/>
  <c r="ET55" i="23" s="1"/>
  <c r="ET54" i="2"/>
  <c r="ET54" i="23" s="1"/>
  <c r="ET53" i="2"/>
  <c r="ET53" i="23" s="1"/>
  <c r="ET52" i="2"/>
  <c r="ET52" i="23" s="1"/>
  <c r="ET51" i="2"/>
  <c r="ET51" i="23" s="1"/>
  <c r="ET49" i="2"/>
  <c r="ET49" i="23" s="1"/>
  <c r="ET47" i="2"/>
  <c r="ET47" i="23" s="1"/>
  <c r="ET46" i="2"/>
  <c r="ET46" i="23" s="1"/>
  <c r="ET44" i="2"/>
  <c r="ET44" i="23" s="1"/>
  <c r="ET43" i="2"/>
  <c r="ET43" i="23" s="1"/>
  <c r="ET38" i="2"/>
  <c r="ET38" i="23" s="1"/>
  <c r="ET37" i="2"/>
  <c r="ET36"/>
  <c r="ET36" i="23" s="1"/>
  <c r="ET35" i="2"/>
  <c r="ET35" i="23" s="1"/>
  <c r="ET33" i="2"/>
  <c r="ET32"/>
  <c r="ET31"/>
  <c r="ET31" i="23" s="1"/>
  <c r="ET30" i="2"/>
  <c r="ET30" i="23" s="1"/>
  <c r="ET28" i="2"/>
  <c r="ET25"/>
  <c r="ET25" i="23" s="1"/>
  <c r="ET23" i="2"/>
  <c r="ET23" i="23" s="1"/>
  <c r="ET21" i="2"/>
  <c r="ET21" i="23" s="1"/>
  <c r="ET20" i="2"/>
  <c r="ET20" i="23" s="1"/>
  <c r="ET19" i="2"/>
  <c r="ET19" i="23" s="1"/>
  <c r="ET18" i="2"/>
  <c r="ET18" i="23" s="1"/>
  <c r="ET17" i="2"/>
  <c r="ET17" i="23" s="1"/>
  <c r="DJ98" i="1"/>
  <c r="DJ98" i="23"/>
  <c r="DJ147" i="1"/>
  <c r="DJ147" i="23"/>
  <c r="DJ131" i="1"/>
  <c r="DJ131" i="23"/>
  <c r="CR147" i="1"/>
  <c r="CR138"/>
  <c r="CR131"/>
  <c r="CR98"/>
  <c r="CR86"/>
  <c r="DJ43"/>
  <c r="DJ48"/>
  <c r="DJ32"/>
  <c r="EB147"/>
  <c r="DJ143"/>
  <c r="EB143"/>
  <c r="CR143"/>
  <c r="DJ139"/>
  <c r="DJ138"/>
  <c r="EB139"/>
  <c r="CR139"/>
  <c r="EB138"/>
  <c r="ET150"/>
  <c r="ET150" i="23"/>
  <c r="ET148" i="1"/>
  <c r="ET148" i="23"/>
  <c r="ET144" i="1"/>
  <c r="ET140"/>
  <c r="ET147"/>
  <c r="ET146"/>
  <c r="ET143"/>
  <c r="ET142"/>
  <c r="ET139"/>
  <c r="EB131"/>
  <c r="DJ127"/>
  <c r="EB127"/>
  <c r="CR127"/>
  <c r="DJ123"/>
  <c r="EB123"/>
  <c r="CR123"/>
  <c r="DJ119"/>
  <c r="EB119"/>
  <c r="CR119"/>
  <c r="DJ115"/>
  <c r="EB115"/>
  <c r="CR115"/>
  <c r="DJ111"/>
  <c r="DJ110"/>
  <c r="EB111"/>
  <c r="CR111"/>
  <c r="CR110"/>
  <c r="EB110"/>
  <c r="EB109"/>
  <c r="DJ102"/>
  <c r="EB102"/>
  <c r="CR102"/>
  <c r="EB98"/>
  <c r="DJ94"/>
  <c r="EB94"/>
  <c r="CR94"/>
  <c r="DJ90"/>
  <c r="EB90"/>
  <c r="CR90"/>
  <c r="CR85"/>
  <c r="DJ86"/>
  <c r="EB86"/>
  <c r="EB85"/>
  <c r="DJ20"/>
  <c r="DJ56"/>
  <c r="DJ60"/>
  <c r="DJ64"/>
  <c r="DJ68"/>
  <c r="EB16"/>
  <c r="EB42"/>
  <c r="EB83"/>
  <c r="CR24"/>
  <c r="CR32"/>
  <c r="CR16"/>
  <c r="CR43"/>
  <c r="CR48"/>
  <c r="CR56"/>
  <c r="CR60"/>
  <c r="CR64"/>
  <c r="CR68"/>
  <c r="CR76"/>
  <c r="EB82"/>
  <c r="ET132"/>
  <c r="ET128"/>
  <c r="ET124"/>
  <c r="ET120"/>
  <c r="ET116"/>
  <c r="ET112"/>
  <c r="ET134"/>
  <c r="ET134" i="23"/>
  <c r="ET131" i="1"/>
  <c r="ET130"/>
  <c r="ET127"/>
  <c r="ET126"/>
  <c r="ET123"/>
  <c r="ET122"/>
  <c r="ET119"/>
  <c r="ET118"/>
  <c r="ET115"/>
  <c r="ET114"/>
  <c r="ET111"/>
  <c r="ET105"/>
  <c r="ET102"/>
  <c r="ET101"/>
  <c r="ET98"/>
  <c r="ET97"/>
  <c r="ET94"/>
  <c r="ET93"/>
  <c r="ET90"/>
  <c r="ET89"/>
  <c r="ET81"/>
  <c r="ET84"/>
  <c r="ET86"/>
  <c r="ET79"/>
  <c r="ET103"/>
  <c r="ET99"/>
  <c r="ET99" i="23"/>
  <c r="ET95" i="1"/>
  <c r="ET91"/>
  <c r="ET87"/>
  <c r="ET77"/>
  <c r="ET69"/>
  <c r="ET65"/>
  <c r="ET61"/>
  <c r="ET57"/>
  <c r="ET49"/>
  <c r="ET44"/>
  <c r="ET72"/>
  <c r="ET71"/>
  <c r="ET68"/>
  <c r="ET67"/>
  <c r="ET64"/>
  <c r="ET63"/>
  <c r="ET60"/>
  <c r="ET59"/>
  <c r="ET56"/>
  <c r="ET55"/>
  <c r="ET54"/>
  <c r="ET53"/>
  <c r="ET52"/>
  <c r="ET51"/>
  <c r="ET48"/>
  <c r="ET47"/>
  <c r="ET46"/>
  <c r="ET43"/>
  <c r="ET38"/>
  <c r="ET37"/>
  <c r="ET36"/>
  <c r="ET35"/>
  <c r="ET31"/>
  <c r="ET30"/>
  <c r="ET27"/>
  <c r="ET24"/>
  <c r="ET23"/>
  <c r="ET20"/>
  <c r="ET19"/>
  <c r="ET33"/>
  <c r="ET28"/>
  <c r="ET25"/>
  <c r="ET21"/>
  <c r="ET17"/>
  <c r="ET80"/>
  <c r="DJ76"/>
  <c r="DJ24" i="2"/>
  <c r="DJ24" i="23" s="1"/>
  <c r="ET27" i="2"/>
  <c r="ET27" i="23" s="1"/>
  <c r="DJ16" i="2"/>
  <c r="ET16"/>
  <c r="ET24"/>
  <c r="ET24" i="23" s="1"/>
  <c r="ET138" i="2"/>
  <c r="ET147"/>
  <c r="ET147" i="23" s="1"/>
  <c r="ET131" i="2"/>
  <c r="ET131" i="23" s="1"/>
  <c r="ET111" i="2"/>
  <c r="ET111" i="23" s="1"/>
  <c r="CR109" i="2"/>
  <c r="CR109" i="23" s="1"/>
  <c r="DJ85" i="2"/>
  <c r="ET98"/>
  <c r="ET98" i="23" s="1"/>
  <c r="ET86" i="2"/>
  <c r="ET86" i="23" s="1"/>
  <c r="ET48" i="2"/>
  <c r="ET48" i="23" s="1"/>
  <c r="CR83" i="3"/>
  <c r="ET138" i="1"/>
  <c r="DJ85"/>
  <c r="ET85"/>
  <c r="CR42"/>
  <c r="ET32"/>
  <c r="CR109"/>
  <c r="ET110"/>
  <c r="CR82"/>
  <c r="CR138" i="3"/>
  <c r="ET138"/>
  <c r="CR110"/>
  <c r="CR85"/>
  <c r="ET85"/>
  <c r="ET76"/>
  <c r="DJ83"/>
  <c r="ET83"/>
  <c r="ET16"/>
  <c r="ET110"/>
  <c r="CR109"/>
  <c r="ET109"/>
  <c r="CR82"/>
  <c r="ET82"/>
  <c r="DJ109" i="1"/>
  <c r="DJ82"/>
  <c r="ET28" i="23"/>
  <c r="CR83" i="1"/>
  <c r="ET85" i="19"/>
  <c r="DJ85" i="23"/>
  <c r="ET138" i="4"/>
  <c r="DJ109"/>
  <c r="ET42" i="22"/>
  <c r="DJ82"/>
  <c r="ET82"/>
  <c r="ET109"/>
  <c r="ET138" i="21"/>
  <c r="DJ109"/>
  <c r="ET138" i="20"/>
  <c r="DJ109"/>
  <c r="DJ83"/>
  <c r="ET83"/>
  <c r="DJ83" i="18"/>
  <c r="ET83"/>
  <c r="ET138" i="19"/>
  <c r="DJ109"/>
  <c r="DJ109" i="18"/>
  <c r="ET138"/>
  <c r="DJ109" i="17"/>
  <c r="ET138"/>
  <c r="ET138" i="15"/>
  <c r="DJ109"/>
  <c r="DJ109" i="14"/>
  <c r="ET138"/>
  <c r="DJ109" i="12"/>
  <c r="ET138"/>
  <c r="DJ109" i="11"/>
  <c r="ET138"/>
  <c r="ET138" i="10"/>
  <c r="DJ109"/>
  <c r="ET16" i="6"/>
  <c r="DJ109"/>
  <c r="ET138"/>
  <c r="DJ138" i="23"/>
  <c r="ET76" i="1"/>
  <c r="DJ42"/>
  <c r="ET42"/>
  <c r="ET109"/>
  <c r="ET82"/>
  <c r="DJ82" i="4"/>
  <c r="ET82"/>
  <c r="ET109"/>
  <c r="DJ82" i="21"/>
  <c r="ET82"/>
  <c r="ET109"/>
  <c r="ET109" i="20"/>
  <c r="DJ82"/>
  <c r="ET82"/>
  <c r="DJ82" i="19"/>
  <c r="ET82"/>
  <c r="ET109"/>
  <c r="ET109" i="18"/>
  <c r="DJ82"/>
  <c r="ET82"/>
  <c r="ET138" i="23"/>
  <c r="DJ82" i="17"/>
  <c r="ET82"/>
  <c r="ET109"/>
  <c r="ET109" i="15"/>
  <c r="DJ82"/>
  <c r="ET82"/>
  <c r="ET109" i="14"/>
  <c r="DJ82"/>
  <c r="ET82"/>
  <c r="DJ82" i="12"/>
  <c r="ET82"/>
  <c r="ET109"/>
  <c r="DJ82" i="11"/>
  <c r="ET82"/>
  <c r="ET109"/>
  <c r="DJ82" i="10"/>
  <c r="ET82"/>
  <c r="ET109"/>
  <c r="DJ82" i="6"/>
  <c r="ET109"/>
  <c r="ET82"/>
  <c r="ET32" i="17"/>
  <c r="ET33"/>
  <c r="ET33" i="23"/>
  <c r="DJ83" i="6"/>
  <c r="ET83"/>
  <c r="DJ42" i="8"/>
  <c r="ET42"/>
  <c r="ET72"/>
  <c r="DJ42" i="2"/>
  <c r="ET72" i="23"/>
  <c r="ET79"/>
  <c r="DJ16" i="1"/>
  <c r="DJ83"/>
  <c r="ET83"/>
  <c r="ET18"/>
  <c r="ET42" i="15"/>
  <c r="ET42" i="10"/>
  <c r="ET42" i="5"/>
  <c r="ET76"/>
  <c r="ET42" i="4"/>
  <c r="DJ83"/>
  <c r="DJ76" i="23"/>
  <c r="ET76" i="4"/>
  <c r="ET76" i="23"/>
  <c r="DJ42"/>
  <c r="DJ83" i="8"/>
  <c r="ET83"/>
  <c r="DJ83" i="2"/>
  <c r="ET16" i="1"/>
  <c r="ET83" i="4"/>
  <c r="DJ83" i="21"/>
  <c r="ET83"/>
  <c r="ET16"/>
  <c r="DJ83" i="19"/>
  <c r="ET83"/>
  <c r="ET16"/>
  <c r="ET37" i="23"/>
  <c r="ET16" i="15"/>
  <c r="DJ83"/>
  <c r="ET83"/>
  <c r="DJ83" i="14"/>
  <c r="ET83"/>
  <c r="ET16"/>
  <c r="ET16" i="13"/>
  <c r="DJ83"/>
  <c r="ET83"/>
  <c r="ET16" i="10"/>
  <c r="DJ83"/>
  <c r="ET83"/>
  <c r="ET16" i="5"/>
  <c r="DJ83"/>
  <c r="ET83"/>
  <c r="ET32" i="3"/>
  <c r="ET32" i="23"/>
  <c r="DJ83" i="17"/>
  <c r="ET83"/>
  <c r="ET16"/>
  <c r="ET16" i="22"/>
  <c r="DJ16" i="23"/>
  <c r="DJ83" i="22"/>
  <c r="ET83"/>
  <c r="DJ83" i="23"/>
  <c r="GE83" s="1"/>
  <c r="ET16"/>
  <c r="CR42" l="1"/>
  <c r="CR83" i="2"/>
  <c r="ET42"/>
  <c r="ET42" i="23" s="1"/>
  <c r="EB83" i="2"/>
  <c r="CR85"/>
  <c r="ET90"/>
  <c r="ET90" i="23" s="1"/>
  <c r="ET94" i="2"/>
  <c r="ET94" i="23" s="1"/>
  <c r="DJ110" i="2"/>
  <c r="CR43" i="23"/>
  <c r="EB82" i="2" l="1"/>
  <c r="EB82" i="23" s="1"/>
  <c r="EB83"/>
  <c r="DJ109" i="2"/>
  <c r="DJ110" i="23"/>
  <c r="ET110" i="2"/>
  <c r="ET110" i="23" s="1"/>
  <c r="CR85"/>
  <c r="CR82" i="2"/>
  <c r="ET85"/>
  <c r="ET85" i="23" s="1"/>
  <c r="CR83"/>
  <c r="ET83" i="2"/>
  <c r="ET83" i="23" s="1"/>
  <c r="CR82" l="1"/>
  <c r="ET109" i="2"/>
  <c r="ET109" i="23" s="1"/>
  <c r="DJ109"/>
  <c r="DJ82" i="2"/>
  <c r="DJ82" i="23" s="1"/>
  <c r="GE82" s="1"/>
  <c r="ET82" i="2" l="1"/>
  <c r="ET82" i="23" s="1"/>
</calcChain>
</file>

<file path=xl/comments1.xml><?xml version="1.0" encoding="utf-8"?>
<comments xmlns="http://schemas.openxmlformats.org/spreadsheetml/2006/main">
  <authors>
    <author>ПК</author>
  </authors>
  <commentList>
    <comment ref="DJ134" authorId="0">
      <text>
        <r>
          <rPr>
            <b/>
            <sz val="9"/>
            <color indexed="81"/>
            <rFont val="Tahoma"/>
            <charset val="1"/>
          </rPr>
          <t>ПК:</t>
        </r>
        <r>
          <rPr>
            <sz val="9"/>
            <color indexed="81"/>
            <rFont val="Tahoma"/>
            <charset val="1"/>
          </rPr>
          <t xml:space="preserve">
814,01 эту сумму добавила от дс 43- попала в ф.721</t>
        </r>
      </text>
    </comment>
    <comment ref="DJ150" authorId="0">
      <text>
        <r>
          <rPr>
            <b/>
            <sz val="9"/>
            <color indexed="81"/>
            <rFont val="Tahoma"/>
            <charset val="1"/>
          </rPr>
          <t>ПК:</t>
        </r>
        <r>
          <rPr>
            <sz val="9"/>
            <color indexed="81"/>
            <rFont val="Tahoma"/>
            <charset val="1"/>
          </rPr>
          <t xml:space="preserve">
814,01 эту сумму добавила от дс 43- попала в ф.721</t>
        </r>
      </text>
    </comment>
  </commentList>
</comments>
</file>

<file path=xl/comments2.xml><?xml version="1.0" encoding="utf-8"?>
<comments xmlns="http://schemas.openxmlformats.org/spreadsheetml/2006/main">
  <authors>
    <author>ПК</author>
  </authors>
  <commentList>
    <comment ref="DJ112" authorId="0">
      <text>
        <r>
          <rPr>
            <b/>
            <sz val="9"/>
            <color indexed="81"/>
            <rFont val="Tahoma"/>
            <charset val="1"/>
          </rPr>
          <t>ПК:</t>
        </r>
        <r>
          <rPr>
            <sz val="9"/>
            <color indexed="81"/>
            <rFont val="Tahoma"/>
            <charset val="1"/>
          </rPr>
          <t xml:space="preserve">
убрала 31237,73 эта сумма возвращена в конце года ошибочно в краевой бюджет. Это наш внебюджет</t>
        </r>
      </text>
    </comment>
  </commentList>
</comments>
</file>

<file path=xl/comments3.xml><?xml version="1.0" encoding="utf-8"?>
<comments xmlns="http://schemas.openxmlformats.org/spreadsheetml/2006/main">
  <authors>
    <author>ПК</author>
  </authors>
  <commentList>
    <comment ref="DJ33" authorId="0">
      <text>
        <r>
          <rPr>
            <b/>
            <sz val="9"/>
            <color indexed="81"/>
            <rFont val="Tahoma"/>
            <charset val="1"/>
          </rPr>
          <t>ПК:</t>
        </r>
        <r>
          <rPr>
            <sz val="9"/>
            <color indexed="81"/>
            <rFont val="Tahoma"/>
            <charset val="1"/>
          </rPr>
          <t xml:space="preserve">
134947,26 убрала из косгу 180 и добавила в косгу290, выравнивала на итог</t>
        </r>
      </text>
    </comment>
  </commentList>
</comments>
</file>

<file path=xl/comments4.xml><?xml version="1.0" encoding="utf-8"?>
<comments xmlns="http://schemas.openxmlformats.org/spreadsheetml/2006/main">
  <authors>
    <author>ПК</author>
  </authors>
  <commentList>
    <comment ref="DJ61" authorId="0">
      <text>
        <r>
          <rPr>
            <b/>
            <sz val="9"/>
            <color indexed="81"/>
            <rFont val="Tahoma"/>
            <charset val="1"/>
          </rPr>
          <t>ПК:</t>
        </r>
        <r>
          <rPr>
            <sz val="9"/>
            <color indexed="81"/>
            <rFont val="Tahoma"/>
            <charset val="1"/>
          </rPr>
          <t xml:space="preserve">
убрали из сводного амортизацию 51271,88 и основные 116467 переданные бюджетному учреждению, соответств. Убрала из косгу 130 разницу т.е. 65195,12
</t>
        </r>
      </text>
    </comment>
  </commentList>
</comments>
</file>

<file path=xl/sharedStrings.xml><?xml version="1.0" encoding="utf-8"?>
<sst xmlns="http://schemas.openxmlformats.org/spreadsheetml/2006/main" count="7145" uniqueCount="294">
  <si>
    <t>010</t>
  </si>
  <si>
    <t>Итого</t>
  </si>
  <si>
    <t>Средства
во временном распоряжении</t>
  </si>
  <si>
    <t>030</t>
  </si>
  <si>
    <t>040</t>
  </si>
  <si>
    <t>050</t>
  </si>
  <si>
    <t>060</t>
  </si>
  <si>
    <t>062</t>
  </si>
  <si>
    <t>063</t>
  </si>
  <si>
    <t>090</t>
  </si>
  <si>
    <t>091</t>
  </si>
  <si>
    <t>092</t>
  </si>
  <si>
    <t>093</t>
  </si>
  <si>
    <t>100</t>
  </si>
  <si>
    <t>110</t>
  </si>
  <si>
    <t>Доходы от собственности</t>
  </si>
  <si>
    <t>КОДЫ</t>
  </si>
  <si>
    <t>Форма по ОКУД</t>
  </si>
  <si>
    <t>Дата</t>
  </si>
  <si>
    <t>по ОКПО</t>
  </si>
  <si>
    <t>по ОКАТО</t>
  </si>
  <si>
    <t>по ОКЕИ</t>
  </si>
  <si>
    <t>383</t>
  </si>
  <si>
    <t>в том числе:</t>
  </si>
  <si>
    <t>доходы от переоценки активов</t>
  </si>
  <si>
    <t>доходы от реализации активов</t>
  </si>
  <si>
    <t>Прочие доходы</t>
  </si>
  <si>
    <t>Доходы будущих периодов</t>
  </si>
  <si>
    <t xml:space="preserve">на 1 </t>
  </si>
  <si>
    <t xml:space="preserve"> г.</t>
  </si>
  <si>
    <t>150</t>
  </si>
  <si>
    <t>160</t>
  </si>
  <si>
    <t>161</t>
  </si>
  <si>
    <t>162</t>
  </si>
  <si>
    <t>163</t>
  </si>
  <si>
    <t>прочие выплаты</t>
  </si>
  <si>
    <t>170</t>
  </si>
  <si>
    <t>171</t>
  </si>
  <si>
    <t>172</t>
  </si>
  <si>
    <t>173</t>
  </si>
  <si>
    <t>174</t>
  </si>
  <si>
    <t>175</t>
  </si>
  <si>
    <t>176</t>
  </si>
  <si>
    <t>услуги связи</t>
  </si>
  <si>
    <t>транспортные услуги</t>
  </si>
  <si>
    <t>коммунальные услуги</t>
  </si>
  <si>
    <t>арендная плата за пользование имуществом</t>
  </si>
  <si>
    <t>190</t>
  </si>
  <si>
    <t>191</t>
  </si>
  <si>
    <t>192</t>
  </si>
  <si>
    <t>210</t>
  </si>
  <si>
    <t>211</t>
  </si>
  <si>
    <t>212</t>
  </si>
  <si>
    <t>230</t>
  </si>
  <si>
    <t>232</t>
  </si>
  <si>
    <t>233</t>
  </si>
  <si>
    <t>перечисления наднациональным организациям и правительствам иностранных государств</t>
  </si>
  <si>
    <t>Социальное обеспечение</t>
  </si>
  <si>
    <t>240</t>
  </si>
  <si>
    <t>242</t>
  </si>
  <si>
    <t>243</t>
  </si>
  <si>
    <t>пособия по социальной помощи населению</t>
  </si>
  <si>
    <t>260</t>
  </si>
  <si>
    <t>261</t>
  </si>
  <si>
    <t xml:space="preserve">Расходы по операциям с активами </t>
  </si>
  <si>
    <t>амортизация основных средств и нематериальных активов</t>
  </si>
  <si>
    <t>расходование материальных запасов</t>
  </si>
  <si>
    <t>чрезвычайные расходы по операциям с активами</t>
  </si>
  <si>
    <t>Прочие расходы</t>
  </si>
  <si>
    <t>290</t>
  </si>
  <si>
    <t>310</t>
  </si>
  <si>
    <t xml:space="preserve">Налог на прибыль </t>
  </si>
  <si>
    <t>Чистое поступление непроизведенных активов</t>
  </si>
  <si>
    <t>увеличение стоимости основных средств</t>
  </si>
  <si>
    <t>уменьшение стоимости основных средств</t>
  </si>
  <si>
    <t>Чистое поступление нематериальных активов</t>
  </si>
  <si>
    <t>увеличение стоимости нематериальных активов</t>
  </si>
  <si>
    <t>уменьшение стоимости нематериальных активов</t>
  </si>
  <si>
    <t>увеличение стоимости непроизведенных активов</t>
  </si>
  <si>
    <t>уменьшение стоимости непроизведенных активов</t>
  </si>
  <si>
    <t>Чистое поступление материальных запасов</t>
  </si>
  <si>
    <t>увеличение стоимости материальных запасов</t>
  </si>
  <si>
    <t>уменьшение стоимости материальных запасов</t>
  </si>
  <si>
    <t>320</t>
  </si>
  <si>
    <t>321</t>
  </si>
  <si>
    <t>322</t>
  </si>
  <si>
    <t>330</t>
  </si>
  <si>
    <t>331</t>
  </si>
  <si>
    <t>332</t>
  </si>
  <si>
    <t>350</t>
  </si>
  <si>
    <t>351</t>
  </si>
  <si>
    <t>352</t>
  </si>
  <si>
    <t>360</t>
  </si>
  <si>
    <t>361</t>
  </si>
  <si>
    <t>362</t>
  </si>
  <si>
    <t>380</t>
  </si>
  <si>
    <t>Чистое поступление акций и иных форм участия в капитале</t>
  </si>
  <si>
    <t xml:space="preserve">Чистое поступление иных финансовых активов   </t>
  </si>
  <si>
    <r>
      <t xml:space="preserve">Операции с финансовыми активами и обязательствами </t>
    </r>
    <r>
      <rPr>
        <sz val="9"/>
        <rFont val="Arial"/>
        <family val="2"/>
        <charset val="204"/>
      </rPr>
      <t>(стр. 390 - стр. 510)</t>
    </r>
  </si>
  <si>
    <t>увеличение стоимости акций и иных форм участия в капитале</t>
  </si>
  <si>
    <t>уменьшение стоимости акций и иных форм участия в капитале</t>
  </si>
  <si>
    <t>390</t>
  </si>
  <si>
    <t>410</t>
  </si>
  <si>
    <t>411</t>
  </si>
  <si>
    <t>412</t>
  </si>
  <si>
    <t>420</t>
  </si>
  <si>
    <t>421</t>
  </si>
  <si>
    <t>422</t>
  </si>
  <si>
    <t>440</t>
  </si>
  <si>
    <t>441</t>
  </si>
  <si>
    <t>442</t>
  </si>
  <si>
    <t>460</t>
  </si>
  <si>
    <t>461</t>
  </si>
  <si>
    <t>462</t>
  </si>
  <si>
    <t>470</t>
  </si>
  <si>
    <t>471</t>
  </si>
  <si>
    <t>472</t>
  </si>
  <si>
    <t>480</t>
  </si>
  <si>
    <t>481</t>
  </si>
  <si>
    <t>482</t>
  </si>
  <si>
    <t>увеличение прочей кредиторской задолженности</t>
  </si>
  <si>
    <t>уменьшение прочей кредиторской задолженности</t>
  </si>
  <si>
    <t>510</t>
  </si>
  <si>
    <t>520</t>
  </si>
  <si>
    <t>521</t>
  </si>
  <si>
    <t>522</t>
  </si>
  <si>
    <t>530</t>
  </si>
  <si>
    <t>531</t>
  </si>
  <si>
    <t>532</t>
  </si>
  <si>
    <t>540</t>
  </si>
  <si>
    <t>541</t>
  </si>
  <si>
    <t>542</t>
  </si>
  <si>
    <t>Руководитель</t>
  </si>
  <si>
    <t>(подпись)</t>
  </si>
  <si>
    <t>(расшифровка подписи)</t>
  </si>
  <si>
    <t>"</t>
  </si>
  <si>
    <t>Наименование показателя</t>
  </si>
  <si>
    <t>Код строки</t>
  </si>
  <si>
    <t>чрезвычайные доходы от операций с активами</t>
  </si>
  <si>
    <t>Главный бухгалтер</t>
  </si>
  <si>
    <t>Доходы от операций с активами</t>
  </si>
  <si>
    <t>перечисления международным организациям</t>
  </si>
  <si>
    <r>
      <t xml:space="preserve">Операционный результат до налогообложения </t>
    </r>
    <r>
      <rPr>
        <sz val="8"/>
        <rFont val="Arial"/>
        <family val="2"/>
        <charset val="204"/>
      </rPr>
      <t>(стр. 010 - стр. 150)</t>
    </r>
  </si>
  <si>
    <r>
      <t xml:space="preserve">Операции с обязательствами </t>
    </r>
    <r>
      <rPr>
        <sz val="8"/>
        <rFont val="Arial Cyr"/>
        <family val="2"/>
        <charset val="204"/>
      </rPr>
      <t>(стр. 520 + стр. 530 + стр. 540)</t>
    </r>
  </si>
  <si>
    <t>Глава по БК</t>
  </si>
  <si>
    <t>Безвозмездные поступления от бюджетов</t>
  </si>
  <si>
    <t>поступления от международных финансовых организаций</t>
  </si>
  <si>
    <t>Оплата труда и начисления на выплаты по оплате труда</t>
  </si>
  <si>
    <t>начисления на выплаты по оплате труда</t>
  </si>
  <si>
    <t>Приобретение работ, услуг</t>
  </si>
  <si>
    <t>работы, услуги по содержанию имущества</t>
  </si>
  <si>
    <t>прочие работы, услуги</t>
  </si>
  <si>
    <t>Безвозмездные перечисления организациям</t>
  </si>
  <si>
    <t>безвозмездные перечисления государственным и муниципальным организациям</t>
  </si>
  <si>
    <t>безвозмездные перечисления организациям, за исключением государственных и муниципальных организаций</t>
  </si>
  <si>
    <t>Безвозмездные перечисления бюджетам</t>
  </si>
  <si>
    <t>пенсии, пособия, выплачиваемые организациями сектора государственного управления</t>
  </si>
  <si>
    <t>Чистое увеличение прочей кредиторской задолженности</t>
  </si>
  <si>
    <t>поступления от наднациональных организаций и правительств иностранных 
государств</t>
  </si>
  <si>
    <t>заработная плата</t>
  </si>
  <si>
    <t>Расходы будущих периодов</t>
  </si>
  <si>
    <t xml:space="preserve">Чистое поступление основных средств </t>
  </si>
  <si>
    <t>0503721</t>
  </si>
  <si>
    <t>Форма 0503721 с. 3</t>
  </si>
  <si>
    <t>Форма 0503721 с. 4</t>
  </si>
  <si>
    <t>Форма 0503721 с. 5</t>
  </si>
  <si>
    <t>Форма 0503721 с. 2</t>
  </si>
  <si>
    <t>Учреждение</t>
  </si>
  <si>
    <t>Обособленное подразделение</t>
  </si>
  <si>
    <t>Учредитель</t>
  </si>
  <si>
    <t>Наименование органа, осуществля-</t>
  </si>
  <si>
    <t>ющего полномочия учредителя</t>
  </si>
  <si>
    <t xml:space="preserve"> </t>
  </si>
  <si>
    <t>Код аналитики</t>
  </si>
  <si>
    <t>Деятельность
с целевыми средствами</t>
  </si>
  <si>
    <t>Деятельность
по оказанию
услуг (работ)</t>
  </si>
  <si>
    <r>
      <t>Доходы</t>
    </r>
    <r>
      <rPr>
        <sz val="9"/>
        <rFont val="Arial"/>
        <family val="2"/>
        <charset val="204"/>
      </rPr>
      <t xml:space="preserve"> (стр. 030 + стр. 040 + стр. 050 + стр. 060 + стр. 090 + стр. 100 + стр. 110)</t>
    </r>
  </si>
  <si>
    <t>Доходы от оказания платных услуг (работ)</t>
  </si>
  <si>
    <t>Доходы от штрафов, пени, иных сумм принудительного изъятия</t>
  </si>
  <si>
    <t>099</t>
  </si>
  <si>
    <t>из них:</t>
  </si>
  <si>
    <t>доходы от реализации нефинансовых активов</t>
  </si>
  <si>
    <t>доходы от реализации финансовых активов</t>
  </si>
  <si>
    <t>096</t>
  </si>
  <si>
    <t>101</t>
  </si>
  <si>
    <t>102</t>
  </si>
  <si>
    <t>103</t>
  </si>
  <si>
    <t>104</t>
  </si>
  <si>
    <t>по субсидии на выполнение государственного (муниципального) задания</t>
  </si>
  <si>
    <t>по субсидиям на иные цели</t>
  </si>
  <si>
    <t>по бюджетным инвестициям</t>
  </si>
  <si>
    <t>иные прочие доходы</t>
  </si>
  <si>
    <t>Обслуживание долговых обязательств</t>
  </si>
  <si>
    <t>обслуживание долговых обязательств перед резидентами</t>
  </si>
  <si>
    <t>обслуживание долговых обязательств перед нерезидентами</t>
  </si>
  <si>
    <t>250</t>
  </si>
  <si>
    <t>264</t>
  </si>
  <si>
    <t>269</t>
  </si>
  <si>
    <t>300</t>
  </si>
  <si>
    <r>
      <t>Чистый операционный результат</t>
    </r>
    <r>
      <rPr>
        <sz val="8"/>
        <rFont val="Arial"/>
        <family val="2"/>
        <charset val="204"/>
      </rPr>
      <t xml:space="preserve"> (стр. 301 - стр. 302); (стр. 310 + стр. 380)</t>
    </r>
  </si>
  <si>
    <t>301</t>
  </si>
  <si>
    <t>302</t>
  </si>
  <si>
    <t>Чистое изменение затрат на изготовление готовой продукции (работ, услуг)</t>
  </si>
  <si>
    <t>370</t>
  </si>
  <si>
    <t>увеличение затрат</t>
  </si>
  <si>
    <t>уменьшение затрат</t>
  </si>
  <si>
    <t>371</t>
  </si>
  <si>
    <t>372</t>
  </si>
  <si>
    <t>х</t>
  </si>
  <si>
    <t>Чистое поступление средств учреждений</t>
  </si>
  <si>
    <t>поступление средств</t>
  </si>
  <si>
    <t>выбытие средств</t>
  </si>
  <si>
    <t>Чистое поступление ценных бумаг, кроме акций</t>
  </si>
  <si>
    <t>увеличение стоимости ценных бумаг, кроме акций</t>
  </si>
  <si>
    <t>уменьшение стоимости ценных бумаг, кроме акций</t>
  </si>
  <si>
    <t>Чистое предоставление займов (ссуд)</t>
  </si>
  <si>
    <t>увеличение задолженности по  предоставленным займам (ссудам)</t>
  </si>
  <si>
    <t>уменьшение задолженности по  предоставленным займам (ссудам)</t>
  </si>
  <si>
    <t>увеличение стоимости иных финансовых активов</t>
  </si>
  <si>
    <t>уменьшение стоимости иных финансовых активов</t>
  </si>
  <si>
    <t>Чистое увеличение дебиторской задолженности</t>
  </si>
  <si>
    <t>увеличение дебиторской задолженности</t>
  </si>
  <si>
    <t>уменьшение дебиторской задолженности</t>
  </si>
  <si>
    <t>Чистое увеличение задолженности по привлечениям перед резидентами</t>
  </si>
  <si>
    <t>увеличение задолженности по привлечениям перед резидентами</t>
  </si>
  <si>
    <t>уменьшение задолженности по привлечениям перед резидентами</t>
  </si>
  <si>
    <t>Чистое увеличение задолженности по привлечениям перед нерезидентами</t>
  </si>
  <si>
    <t>уменьшение задолженности по привлечениям перед нерезидентами</t>
  </si>
  <si>
    <t>Централизованная бухгалтерия</t>
  </si>
  <si>
    <t>(наименование, ОГРН, ИНН, КПП, местонахождение)</t>
  </si>
  <si>
    <t>(уполномоченное лицо)</t>
  </si>
  <si>
    <t>(должность)</t>
  </si>
  <si>
    <t>Исполнитель</t>
  </si>
  <si>
    <t>(телефон, e-mail)</t>
  </si>
  <si>
    <r>
      <t>Операции с нефинансовыми активами</t>
    </r>
    <r>
      <rPr>
        <sz val="8"/>
        <rFont val="Arial"/>
        <family val="2"/>
        <charset val="204"/>
      </rPr>
      <t xml:space="preserve"> (стр. 320 + стр. 330 + стр. 350 + стр. 360 + 370)</t>
    </r>
  </si>
  <si>
    <r>
      <t xml:space="preserve">Операции с финансовыми активами </t>
    </r>
    <r>
      <rPr>
        <sz val="8"/>
        <rFont val="Arial Cyr"/>
        <family val="2"/>
        <charset val="204"/>
      </rPr>
      <t>(стр. 410 + стр. 420 + стр. 440 + стр. 460 + стр. 470 + стр. 480)</t>
    </r>
  </si>
  <si>
    <t>Периодичность: годовая</t>
  </si>
  <si>
    <t>ОТЧЕТ О ФИНАНСОВЫХ РЕЗУЛЬТАТАХ ДЕЯТЕЛЬНОСТИ УЧРЕЖДЕНИЯ</t>
  </si>
  <si>
    <t>Единица измерения: руб.</t>
  </si>
  <si>
    <t>увеличение задолженности по привлечениям перед нерезидентами</t>
  </si>
  <si>
    <t>(в ред. Приказа Минфина России от 26.10.2012 № 139н)</t>
  </si>
  <si>
    <r>
      <t>Расходы</t>
    </r>
    <r>
      <rPr>
        <sz val="9"/>
        <rFont val="Arial"/>
        <family val="2"/>
        <charset val="204"/>
      </rPr>
      <t xml:space="preserve"> (стр. 160 + стр. 170 + стр. 190 + стр. 210 +
стр. 230 + стр. 240 + стр. 250 + стр. 260 + стр. 290)</t>
    </r>
  </si>
  <si>
    <t>января</t>
  </si>
  <si>
    <t>01.01.2013</t>
  </si>
  <si>
    <t>79290484</t>
  </si>
  <si>
    <t>08414000000</t>
  </si>
  <si>
    <t>902</t>
  </si>
  <si>
    <t>Управление образования администрации Николаевского муниципального района Хабаровского края</t>
  </si>
  <si>
    <t>И.П. Минакова</t>
  </si>
  <si>
    <t>Руководитель МКУ ЦБУО</t>
  </si>
  <si>
    <t>Е.Б. Свинкина</t>
  </si>
  <si>
    <t>14</t>
  </si>
  <si>
    <t>01.01.2014</t>
  </si>
  <si>
    <t>проверяла по балансу (КФО 5)</t>
  </si>
  <si>
    <t>проверяла по балансу (КФО 2+4)</t>
  </si>
  <si>
    <t>по ф.110</t>
  </si>
  <si>
    <t>кфо 5</t>
  </si>
  <si>
    <t>кфо 4</t>
  </si>
  <si>
    <t>разность строк ф.0503730 гр.8-гр,4 стр.170</t>
  </si>
  <si>
    <t>строка390 в ф.721 по балансу проверяем стр.400-стр337 (гр.8-гр5)</t>
  </si>
  <si>
    <t xml:space="preserve">убрала с кфо 5 </t>
  </si>
  <si>
    <t>спонсорская</t>
  </si>
  <si>
    <t>благотв</t>
  </si>
  <si>
    <t>в годовом отчете</t>
  </si>
  <si>
    <t>благотв.пом. Мат.отдел</t>
  </si>
  <si>
    <t>подгоняла под годовой</t>
  </si>
  <si>
    <t>36182,03 +</t>
  </si>
  <si>
    <t>остаток от стр.104 гр. 5</t>
  </si>
  <si>
    <t>остаток от стр.540 гр. 5</t>
  </si>
  <si>
    <t>27873,18+</t>
  </si>
  <si>
    <t>49871,95-</t>
  </si>
  <si>
    <t>34194,96-</t>
  </si>
  <si>
    <t>171128,54+</t>
  </si>
  <si>
    <t>5469,97+</t>
  </si>
  <si>
    <t>434426,79+</t>
  </si>
  <si>
    <t>35975,34+</t>
  </si>
  <si>
    <t>10367,21-</t>
  </si>
  <si>
    <t>3564,61-</t>
  </si>
  <si>
    <t>2354,05+</t>
  </si>
  <si>
    <t>разделила сумму чтобы уровнять строки 541,542 на своде</t>
  </si>
  <si>
    <t>104729,3+</t>
  </si>
  <si>
    <t>из них 100000-130</t>
  </si>
  <si>
    <t>500000-272</t>
  </si>
  <si>
    <t>в косгу 130</t>
  </si>
  <si>
    <t>добавила в  стр.104 гр. 5</t>
  </si>
  <si>
    <t>добавила стр.104 гр. 5</t>
  </si>
  <si>
    <t>добавила в стр.104 гр. 5</t>
  </si>
  <si>
    <t>итого</t>
  </si>
  <si>
    <t>убрала  стр.104 гр. 5</t>
  </si>
  <si>
    <t>убрала стр.104 гр. 5</t>
  </si>
  <si>
    <t>убрала сумму 71124 и 49377</t>
  </si>
  <si>
    <t>убирала стр.104 гр. 5</t>
  </si>
  <si>
    <t>МБОУ дс №9</t>
  </si>
  <si>
    <t>А.В.Ставнистая</t>
  </si>
</sst>
</file>

<file path=xl/styles.xml><?xml version="1.0" encoding="utf-8"?>
<styleSheet xmlns="http://schemas.openxmlformats.org/spreadsheetml/2006/main">
  <numFmts count="1">
    <numFmt numFmtId="43" formatCode="_-* #,##0.00_р_._-;\-* #,##0.00_р_._-;_-* &quot;-&quot;??_р_._-;_-@_-"/>
  </numFmts>
  <fonts count="19">
    <font>
      <sz val="10"/>
      <name val="Arial Cyr"/>
      <charset val="204"/>
    </font>
    <font>
      <sz val="8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i/>
      <sz val="9"/>
      <name val="Arial"/>
      <family val="2"/>
      <charset val="204"/>
    </font>
    <font>
      <b/>
      <sz val="11"/>
      <name val="Arial"/>
      <family val="2"/>
      <charset val="204"/>
    </font>
    <font>
      <sz val="8"/>
      <name val="Arial Cyr"/>
      <family val="2"/>
      <charset val="204"/>
    </font>
    <font>
      <b/>
      <sz val="8"/>
      <name val="Arial"/>
      <family val="2"/>
      <charset val="204"/>
    </font>
    <font>
      <i/>
      <sz val="9"/>
      <name val="Arial Cyr"/>
      <family val="2"/>
      <charset val="204"/>
    </font>
    <font>
      <b/>
      <sz val="8"/>
      <name val="Arial Cyr"/>
      <family val="2"/>
      <charset val="204"/>
    </font>
    <font>
      <sz val="7"/>
      <name val="Arial"/>
      <family val="2"/>
      <charset val="204"/>
    </font>
    <font>
      <b/>
      <i/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Arial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name val="Arial"/>
      <family val="2"/>
      <charset val="204"/>
    </font>
    <font>
      <sz val="1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4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50">
    <xf numFmtId="0" fontId="0" fillId="0" borderId="0" xfId="0"/>
    <xf numFmtId="0" fontId="1" fillId="0" borderId="0" xfId="0" applyFont="1" applyProtection="1">
      <protection locked="0"/>
    </xf>
    <xf numFmtId="0" fontId="10" fillId="0" borderId="0" xfId="0" applyFont="1" applyAlignment="1" applyProtection="1">
      <alignment horizontal="right" vertical="top"/>
      <protection locked="0"/>
    </xf>
    <xf numFmtId="0" fontId="1" fillId="0" borderId="0" xfId="0" applyFont="1" applyBorder="1" applyProtection="1">
      <protection locked="0"/>
    </xf>
    <xf numFmtId="0" fontId="1" fillId="0" borderId="0" xfId="0" applyFont="1" applyAlignment="1" applyProtection="1">
      <alignment horizontal="right"/>
      <protection locked="0"/>
    </xf>
    <xf numFmtId="0" fontId="6" fillId="0" borderId="0" xfId="0" applyFont="1" applyFill="1" applyAlignment="1" applyProtection="1">
      <alignment horizontal="left"/>
      <protection locked="0"/>
    </xf>
    <xf numFmtId="0" fontId="1" fillId="0" borderId="0" xfId="0" applyFont="1" applyBorder="1" applyAlignment="1" applyProtection="1">
      <alignment horizontal="left"/>
      <protection locked="0"/>
    </xf>
    <xf numFmtId="0" fontId="1" fillId="0" borderId="1" xfId="0" applyFont="1" applyBorder="1" applyProtection="1">
      <protection locked="0"/>
    </xf>
    <xf numFmtId="0" fontId="6" fillId="0" borderId="0" xfId="0" applyFont="1" applyBorder="1" applyAlignment="1" applyProtection="1">
      <alignment horizontal="left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6" fillId="0" borderId="0" xfId="0" applyFont="1" applyFill="1" applyAlignment="1" applyProtection="1">
      <protection locked="0"/>
    </xf>
    <xf numFmtId="0" fontId="6" fillId="0" borderId="0" xfId="0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center" vertical="top" wrapText="1"/>
      <protection locked="0"/>
    </xf>
    <xf numFmtId="0" fontId="1" fillId="0" borderId="0" xfId="0" applyFont="1" applyAlignment="1" applyProtection="1">
      <alignment vertical="top"/>
      <protection locked="0"/>
    </xf>
    <xf numFmtId="0" fontId="6" fillId="0" borderId="2" xfId="0" applyFont="1" applyBorder="1" applyAlignment="1" applyProtection="1">
      <alignment horizontal="left" indent="3"/>
      <protection locked="0"/>
    </xf>
    <xf numFmtId="0" fontId="6" fillId="0" borderId="3" xfId="0" applyFont="1" applyBorder="1" applyAlignment="1" applyProtection="1">
      <alignment horizontal="left" indent="3"/>
      <protection locked="0"/>
    </xf>
    <xf numFmtId="0" fontId="10" fillId="0" borderId="0" xfId="0" applyFont="1" applyProtection="1">
      <protection locked="0"/>
    </xf>
    <xf numFmtId="0" fontId="1" fillId="0" borderId="0" xfId="0" applyFont="1" applyAlignment="1" applyProtection="1">
      <alignment horizontal="center" vertical="top"/>
      <protection locked="0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horizontal="center" vertical="top"/>
      <protection locked="0"/>
    </xf>
    <xf numFmtId="0" fontId="11" fillId="0" borderId="0" xfId="0" applyFont="1" applyProtection="1">
      <protection locked="0"/>
    </xf>
    <xf numFmtId="0" fontId="10" fillId="0" borderId="0" xfId="0" applyFont="1" applyAlignment="1" applyProtection="1">
      <alignment horizontal="center" vertical="top"/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left" vertical="top"/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center" vertical="top"/>
      <protection locked="0"/>
    </xf>
    <xf numFmtId="0" fontId="3" fillId="0" borderId="0" xfId="0" applyFont="1" applyProtection="1">
      <protection locked="0"/>
    </xf>
    <xf numFmtId="0" fontId="1" fillId="0" borderId="4" xfId="0" applyFont="1" applyBorder="1" applyAlignment="1" applyProtection="1">
      <protection locked="0"/>
    </xf>
    <xf numFmtId="0" fontId="13" fillId="0" borderId="0" xfId="0" applyFont="1" applyProtection="1">
      <protection locked="0"/>
    </xf>
    <xf numFmtId="0" fontId="13" fillId="0" borderId="0" xfId="0" applyFont="1" applyAlignment="1" applyProtection="1">
      <alignment horizontal="right"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2" fillId="0" borderId="0" xfId="0" applyFont="1" applyProtection="1">
      <protection locked="0"/>
    </xf>
    <xf numFmtId="0" fontId="12" fillId="0" borderId="0" xfId="0" applyFont="1" applyAlignment="1" applyProtection="1">
      <alignment horizontal="right" vertical="top"/>
      <protection locked="0"/>
    </xf>
    <xf numFmtId="0" fontId="12" fillId="0" borderId="0" xfId="0" applyFont="1" applyBorder="1" applyProtection="1">
      <protection locked="0"/>
    </xf>
    <xf numFmtId="0" fontId="12" fillId="0" borderId="0" xfId="0" applyFont="1" applyAlignment="1" applyProtection="1">
      <alignment horizontal="right"/>
      <protection locked="0"/>
    </xf>
    <xf numFmtId="0" fontId="12" fillId="0" borderId="1" xfId="0" applyFont="1" applyBorder="1" applyProtection="1">
      <protection locked="0"/>
    </xf>
    <xf numFmtId="0" fontId="12" fillId="0" borderId="4" xfId="0" applyFont="1" applyBorder="1" applyAlignment="1" applyProtection="1">
      <protection locked="0"/>
    </xf>
    <xf numFmtId="0" fontId="12" fillId="0" borderId="0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 vertical="top" wrapText="1"/>
      <protection locked="0"/>
    </xf>
    <xf numFmtId="0" fontId="12" fillId="0" borderId="0" xfId="0" applyFont="1" applyAlignment="1" applyProtection="1">
      <alignment vertical="top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top"/>
      <protection locked="0"/>
    </xf>
    <xf numFmtId="0" fontId="14" fillId="0" borderId="0" xfId="0" applyFont="1" applyProtection="1">
      <protection locked="0"/>
    </xf>
    <xf numFmtId="0" fontId="12" fillId="0" borderId="0" xfId="0" applyFont="1" applyAlignment="1" applyProtection="1">
      <alignment horizontal="left"/>
      <protection locked="0"/>
    </xf>
    <xf numFmtId="0" fontId="12" fillId="0" borderId="0" xfId="0" applyFont="1" applyBorder="1" applyAlignment="1" applyProtection="1">
      <alignment horizontal="center" vertical="top"/>
      <protection locked="0"/>
    </xf>
    <xf numFmtId="4" fontId="1" fillId="0" borderId="0" xfId="0" applyNumberFormat="1" applyFont="1" applyProtection="1">
      <protection locked="0"/>
    </xf>
    <xf numFmtId="0" fontId="1" fillId="0" borderId="0" xfId="0" applyFont="1" applyFill="1" applyProtection="1">
      <protection locked="0"/>
    </xf>
    <xf numFmtId="43" fontId="13" fillId="0" borderId="5" xfId="0" applyNumberFormat="1" applyFont="1" applyFill="1" applyBorder="1" applyAlignment="1" applyProtection="1">
      <alignment wrapText="1"/>
      <protection locked="0"/>
    </xf>
    <xf numFmtId="43" fontId="13" fillId="0" borderId="1" xfId="0" applyNumberFormat="1" applyFont="1" applyFill="1" applyBorder="1" applyAlignment="1" applyProtection="1">
      <alignment wrapText="1"/>
      <protection locked="0"/>
    </xf>
    <xf numFmtId="43" fontId="13" fillId="0" borderId="6" xfId="0" applyNumberFormat="1" applyFont="1" applyFill="1" applyBorder="1" applyAlignment="1" applyProtection="1">
      <alignment wrapText="1"/>
      <protection locked="0"/>
    </xf>
    <xf numFmtId="43" fontId="13" fillId="0" borderId="5" xfId="0" applyNumberFormat="1" applyFont="1" applyFill="1" applyBorder="1" applyAlignment="1" applyProtection="1">
      <protection locked="0"/>
    </xf>
    <xf numFmtId="43" fontId="13" fillId="0" borderId="1" xfId="0" applyNumberFormat="1" applyFont="1" applyFill="1" applyBorder="1" applyAlignment="1" applyProtection="1">
      <protection locked="0"/>
    </xf>
    <xf numFmtId="43" fontId="13" fillId="0" borderId="6" xfId="0" applyNumberFormat="1" applyFont="1" applyFill="1" applyBorder="1" applyAlignment="1" applyProtection="1">
      <protection locked="0"/>
    </xf>
    <xf numFmtId="43" fontId="13" fillId="0" borderId="7" xfId="0" applyNumberFormat="1" applyFont="1" applyFill="1" applyBorder="1" applyAlignment="1" applyProtection="1">
      <alignment wrapText="1"/>
      <protection locked="0"/>
    </xf>
    <xf numFmtId="43" fontId="13" fillId="0" borderId="4" xfId="0" applyNumberFormat="1" applyFont="1" applyFill="1" applyBorder="1" applyAlignment="1" applyProtection="1">
      <alignment wrapText="1"/>
      <protection locked="0"/>
    </xf>
    <xf numFmtId="43" fontId="13" fillId="0" borderId="8" xfId="0" applyNumberFormat="1" applyFont="1" applyFill="1" applyBorder="1" applyAlignment="1" applyProtection="1">
      <alignment wrapText="1"/>
      <protection locked="0"/>
    </xf>
    <xf numFmtId="43" fontId="13" fillId="0" borderId="7" xfId="0" applyNumberFormat="1" applyFont="1" applyFill="1" applyBorder="1" applyAlignment="1" applyProtection="1">
      <protection locked="0"/>
    </xf>
    <xf numFmtId="43" fontId="13" fillId="0" borderId="4" xfId="0" applyNumberFormat="1" applyFont="1" applyFill="1" applyBorder="1" applyAlignment="1" applyProtection="1">
      <protection locked="0"/>
    </xf>
    <xf numFmtId="43" fontId="13" fillId="0" borderId="8" xfId="0" applyNumberFormat="1" applyFont="1" applyFill="1" applyBorder="1" applyAlignment="1" applyProtection="1">
      <protection locked="0"/>
    </xf>
    <xf numFmtId="4" fontId="12" fillId="0" borderId="0" xfId="0" applyNumberFormat="1" applyFont="1" applyAlignment="1" applyProtection="1">
      <protection locked="0"/>
    </xf>
    <xf numFmtId="0" fontId="17" fillId="0" borderId="0" xfId="0" applyFont="1" applyProtection="1">
      <protection locked="0"/>
    </xf>
    <xf numFmtId="43" fontId="1" fillId="0" borderId="0" xfId="0" applyNumberFormat="1" applyFont="1" applyProtection="1">
      <protection locked="0"/>
    </xf>
    <xf numFmtId="43" fontId="13" fillId="3" borderId="15" xfId="0" applyNumberFormat="1" applyFont="1" applyFill="1" applyBorder="1" applyAlignment="1" applyProtection="1">
      <alignment horizontal="right"/>
    </xf>
    <xf numFmtId="49" fontId="1" fillId="0" borderId="18" xfId="0" applyNumberFormat="1" applyFont="1" applyBorder="1" applyAlignment="1" applyProtection="1">
      <alignment horizontal="center"/>
      <protection locked="0"/>
    </xf>
    <xf numFmtId="49" fontId="1" fillId="0" borderId="15" xfId="0" applyNumberFormat="1" applyFont="1" applyBorder="1" applyAlignment="1" applyProtection="1">
      <alignment horizontal="center"/>
      <protection locked="0"/>
    </xf>
    <xf numFmtId="43" fontId="13" fillId="0" borderId="5" xfId="0" applyNumberFormat="1" applyFont="1" applyBorder="1" applyAlignment="1" applyProtection="1">
      <alignment horizontal="right"/>
      <protection locked="0"/>
    </xf>
    <xf numFmtId="43" fontId="13" fillId="0" borderId="1" xfId="0" applyNumberFormat="1" applyFont="1" applyBorder="1" applyAlignment="1" applyProtection="1">
      <alignment horizontal="right"/>
      <protection locked="0"/>
    </xf>
    <xf numFmtId="43" fontId="13" fillId="0" borderId="6" xfId="0" applyNumberFormat="1" applyFont="1" applyBorder="1" applyAlignment="1" applyProtection="1">
      <alignment horizontal="right"/>
      <protection locked="0"/>
    </xf>
    <xf numFmtId="43" fontId="13" fillId="0" borderId="7" xfId="0" applyNumberFormat="1" applyFont="1" applyBorder="1" applyAlignment="1" applyProtection="1">
      <alignment horizontal="right"/>
      <protection locked="0"/>
    </xf>
    <xf numFmtId="43" fontId="13" fillId="0" borderId="4" xfId="0" applyNumberFormat="1" applyFont="1" applyBorder="1" applyAlignment="1" applyProtection="1">
      <alignment horizontal="right"/>
      <protection locked="0"/>
    </xf>
    <xf numFmtId="43" fontId="13" fillId="0" borderId="8" xfId="0" applyNumberFormat="1" applyFont="1" applyBorder="1" applyAlignment="1" applyProtection="1">
      <alignment horizontal="right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6" xfId="0" applyFont="1" applyBorder="1" applyAlignment="1" applyProtection="1">
      <alignment horizontal="center"/>
      <protection locked="0"/>
    </xf>
    <xf numFmtId="0" fontId="1" fillId="0" borderId="7" xfId="0" applyFont="1" applyBorder="1" applyAlignment="1" applyProtection="1">
      <alignment horizontal="center"/>
      <protection locked="0"/>
    </xf>
    <xf numFmtId="0" fontId="1" fillId="0" borderId="4" xfId="0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49" fontId="1" fillId="0" borderId="25" xfId="0" applyNumberFormat="1" applyFont="1" applyBorder="1" applyAlignment="1" applyProtection="1">
      <alignment horizontal="center"/>
      <protection locked="0"/>
    </xf>
    <xf numFmtId="49" fontId="1" fillId="0" borderId="1" xfId="0" applyNumberFormat="1" applyFont="1" applyBorder="1" applyAlignment="1" applyProtection="1">
      <alignment horizontal="center"/>
      <protection locked="0"/>
    </xf>
    <xf numFmtId="49" fontId="1" fillId="0" borderId="6" xfId="0" applyNumberFormat="1" applyFont="1" applyBorder="1" applyAlignment="1" applyProtection="1">
      <alignment horizontal="center"/>
      <protection locked="0"/>
    </xf>
    <xf numFmtId="49" fontId="1" fillId="0" borderId="26" xfId="0" applyNumberFormat="1" applyFont="1" applyBorder="1" applyAlignment="1" applyProtection="1">
      <alignment horizontal="center"/>
      <protection locked="0"/>
    </xf>
    <xf numFmtId="49" fontId="1" fillId="0" borderId="4" xfId="0" applyNumberFormat="1" applyFont="1" applyBorder="1" applyAlignment="1" applyProtection="1">
      <alignment horizontal="center"/>
      <protection locked="0"/>
    </xf>
    <xf numFmtId="49" fontId="1" fillId="0" borderId="8" xfId="0" applyNumberFormat="1" applyFont="1" applyBorder="1" applyAlignment="1" applyProtection="1">
      <alignment horizontal="center"/>
      <protection locked="0"/>
    </xf>
    <xf numFmtId="43" fontId="13" fillId="2" borderId="15" xfId="0" applyNumberFormat="1" applyFont="1" applyFill="1" applyBorder="1" applyAlignment="1" applyProtection="1">
      <alignment horizontal="right"/>
    </xf>
    <xf numFmtId="43" fontId="13" fillId="2" borderId="21" xfId="0" applyNumberFormat="1" applyFont="1" applyFill="1" applyBorder="1" applyAlignment="1" applyProtection="1">
      <alignment horizontal="right"/>
    </xf>
    <xf numFmtId="49" fontId="1" fillId="0" borderId="24" xfId="0" applyNumberFormat="1" applyFont="1" applyBorder="1" applyAlignment="1" applyProtection="1">
      <alignment horizontal="center" vertical="center"/>
      <protection locked="0"/>
    </xf>
    <xf numFmtId="49" fontId="1" fillId="0" borderId="22" xfId="0" applyNumberFormat="1" applyFont="1" applyBorder="1" applyAlignment="1" applyProtection="1">
      <alignment horizontal="center" vertical="center"/>
      <protection locked="0"/>
    </xf>
    <xf numFmtId="43" fontId="13" fillId="2" borderId="5" xfId="0" applyNumberFormat="1" applyFont="1" applyFill="1" applyBorder="1" applyAlignment="1" applyProtection="1">
      <alignment horizontal="right"/>
    </xf>
    <xf numFmtId="43" fontId="13" fillId="2" borderId="1" xfId="0" applyNumberFormat="1" applyFont="1" applyFill="1" applyBorder="1" applyAlignment="1" applyProtection="1">
      <alignment horizontal="right"/>
    </xf>
    <xf numFmtId="43" fontId="13" fillId="2" borderId="19" xfId="0" applyNumberFormat="1" applyFont="1" applyFill="1" applyBorder="1" applyAlignment="1" applyProtection="1">
      <alignment horizontal="right"/>
    </xf>
    <xf numFmtId="43" fontId="13" fillId="2" borderId="7" xfId="0" applyNumberFormat="1" applyFont="1" applyFill="1" applyBorder="1" applyAlignment="1" applyProtection="1">
      <alignment horizontal="right"/>
    </xf>
    <xf numFmtId="43" fontId="13" fillId="2" borderId="4" xfId="0" applyNumberFormat="1" applyFont="1" applyFill="1" applyBorder="1" applyAlignment="1" applyProtection="1">
      <alignment horizontal="right"/>
    </xf>
    <xf numFmtId="43" fontId="13" fillId="2" borderId="20" xfId="0" applyNumberFormat="1" applyFont="1" applyFill="1" applyBorder="1" applyAlignment="1" applyProtection="1">
      <alignment horizontal="right"/>
    </xf>
    <xf numFmtId="0" fontId="1" fillId="0" borderId="0" xfId="0" applyFont="1" applyAlignment="1" applyProtection="1">
      <alignment horizontal="center" wrapText="1"/>
      <protection locked="0"/>
    </xf>
    <xf numFmtId="4" fontId="12" fillId="5" borderId="0" xfId="0" applyNumberFormat="1" applyFont="1" applyFill="1" applyAlignment="1" applyProtection="1">
      <alignment horizontal="center"/>
      <protection locked="0"/>
    </xf>
    <xf numFmtId="0" fontId="1" fillId="0" borderId="15" xfId="0" applyFon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 vertical="top"/>
      <protection locked="0"/>
    </xf>
    <xf numFmtId="43" fontId="13" fillId="0" borderId="15" xfId="0" applyNumberFormat="1" applyFont="1" applyBorder="1" applyAlignment="1" applyProtection="1">
      <alignment horizontal="right"/>
      <protection locked="0"/>
    </xf>
    <xf numFmtId="43" fontId="13" fillId="3" borderId="35" xfId="0" applyNumberFormat="1" applyFont="1" applyFill="1" applyBorder="1" applyAlignment="1" applyProtection="1">
      <alignment horizontal="right"/>
    </xf>
    <xf numFmtId="43" fontId="13" fillId="3" borderId="29" xfId="0" applyNumberFormat="1" applyFont="1" applyFill="1" applyBorder="1" applyAlignment="1" applyProtection="1">
      <alignment horizontal="right"/>
    </xf>
    <xf numFmtId="43" fontId="13" fillId="3" borderId="14" xfId="0" applyNumberFormat="1" applyFont="1" applyFill="1" applyBorder="1" applyAlignment="1" applyProtection="1">
      <alignment horizontal="right"/>
    </xf>
    <xf numFmtId="43" fontId="13" fillId="3" borderId="5" xfId="0" applyNumberFormat="1" applyFont="1" applyFill="1" applyBorder="1" applyAlignment="1" applyProtection="1">
      <alignment horizontal="right"/>
    </xf>
    <xf numFmtId="43" fontId="13" fillId="3" borderId="1" xfId="0" applyNumberFormat="1" applyFont="1" applyFill="1" applyBorder="1" applyAlignment="1" applyProtection="1">
      <alignment horizontal="right"/>
    </xf>
    <xf numFmtId="43" fontId="13" fillId="3" borderId="6" xfId="0" applyNumberFormat="1" applyFont="1" applyFill="1" applyBorder="1" applyAlignment="1" applyProtection="1">
      <alignment horizontal="right"/>
    </xf>
    <xf numFmtId="43" fontId="13" fillId="3" borderId="7" xfId="0" applyNumberFormat="1" applyFont="1" applyFill="1" applyBorder="1" applyAlignment="1" applyProtection="1">
      <alignment horizontal="right"/>
    </xf>
    <xf numFmtId="43" fontId="13" fillId="3" borderId="4" xfId="0" applyNumberFormat="1" applyFont="1" applyFill="1" applyBorder="1" applyAlignment="1" applyProtection="1">
      <alignment horizontal="right"/>
    </xf>
    <xf numFmtId="43" fontId="13" fillId="3" borderId="8" xfId="0" applyNumberFormat="1" applyFont="1" applyFill="1" applyBorder="1" applyAlignment="1" applyProtection="1">
      <alignment horizontal="right"/>
    </xf>
    <xf numFmtId="43" fontId="13" fillId="4" borderId="5" xfId="0" applyNumberFormat="1" applyFont="1" applyFill="1" applyBorder="1" applyAlignment="1" applyProtection="1">
      <alignment horizontal="right"/>
      <protection locked="0"/>
    </xf>
    <xf numFmtId="43" fontId="13" fillId="4" borderId="1" xfId="0" applyNumberFormat="1" applyFont="1" applyFill="1" applyBorder="1" applyAlignment="1" applyProtection="1">
      <alignment horizontal="right"/>
      <protection locked="0"/>
    </xf>
    <xf numFmtId="43" fontId="13" fillId="4" borderId="6" xfId="0" applyNumberFormat="1" applyFont="1" applyFill="1" applyBorder="1" applyAlignment="1" applyProtection="1">
      <alignment horizontal="right"/>
      <protection locked="0"/>
    </xf>
    <xf numFmtId="43" fontId="13" fillId="4" borderId="7" xfId="0" applyNumberFormat="1" applyFont="1" applyFill="1" applyBorder="1" applyAlignment="1" applyProtection="1">
      <alignment horizontal="right"/>
      <protection locked="0"/>
    </xf>
    <xf numFmtId="43" fontId="13" fillId="4" borderId="4" xfId="0" applyNumberFormat="1" applyFont="1" applyFill="1" applyBorder="1" applyAlignment="1" applyProtection="1">
      <alignment horizontal="right"/>
      <protection locked="0"/>
    </xf>
    <xf numFmtId="43" fontId="13" fillId="4" borderId="8" xfId="0" applyNumberFormat="1" applyFont="1" applyFill="1" applyBorder="1" applyAlignment="1" applyProtection="1">
      <alignment horizontal="right"/>
      <protection locked="0"/>
    </xf>
    <xf numFmtId="0" fontId="7" fillId="0" borderId="15" xfId="0" applyFont="1" applyFill="1" applyBorder="1" applyAlignment="1" applyProtection="1">
      <alignment horizontal="center"/>
      <protection locked="0"/>
    </xf>
    <xf numFmtId="0" fontId="1" fillId="0" borderId="15" xfId="0" applyFont="1" applyFill="1" applyBorder="1" applyAlignment="1" applyProtection="1">
      <alignment horizontal="center"/>
      <protection locked="0"/>
    </xf>
    <xf numFmtId="43" fontId="13" fillId="2" borderId="27" xfId="0" applyNumberFormat="1" applyFont="1" applyFill="1" applyBorder="1" applyAlignment="1" applyProtection="1">
      <alignment horizontal="right"/>
    </xf>
    <xf numFmtId="0" fontId="1" fillId="0" borderId="14" xfId="0" applyFon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5" xfId="0" applyFont="1" applyBorder="1" applyAlignment="1" applyProtection="1">
      <alignment horizontal="center"/>
      <protection locked="0"/>
    </xf>
    <xf numFmtId="0" fontId="13" fillId="0" borderId="15" xfId="0" applyFont="1" applyBorder="1" applyAlignment="1" applyProtection="1">
      <alignment horizontal="center" vertical="center" wrapText="1"/>
      <protection locked="0"/>
    </xf>
    <xf numFmtId="0" fontId="1" fillId="0" borderId="15" xfId="0" applyFont="1" applyBorder="1" applyAlignment="1" applyProtection="1">
      <alignment horizontal="center" vertical="center" wrapText="1"/>
      <protection locked="0"/>
    </xf>
    <xf numFmtId="0" fontId="9" fillId="0" borderId="2" xfId="0" applyFont="1" applyBorder="1" applyAlignment="1" applyProtection="1">
      <alignment horizontal="left" wrapText="1"/>
      <protection locked="0"/>
    </xf>
    <xf numFmtId="0" fontId="9" fillId="0" borderId="3" xfId="0" applyFont="1" applyBorder="1" applyAlignment="1" applyProtection="1">
      <alignment horizontal="left" wrapText="1"/>
      <protection locked="0"/>
    </xf>
    <xf numFmtId="0" fontId="8" fillId="0" borderId="2" xfId="0" applyFont="1" applyBorder="1" applyAlignment="1" applyProtection="1">
      <alignment horizontal="left" wrapText="1"/>
      <protection locked="0"/>
    </xf>
    <xf numFmtId="0" fontId="8" fillId="0" borderId="3" xfId="0" applyFont="1" applyBorder="1" applyAlignment="1" applyProtection="1">
      <alignment horizontal="left" wrapText="1"/>
      <protection locked="0"/>
    </xf>
    <xf numFmtId="0" fontId="6" fillId="0" borderId="16" xfId="0" applyFont="1" applyBorder="1" applyAlignment="1" applyProtection="1">
      <alignment horizontal="left" wrapText="1" indent="5"/>
      <protection locked="0"/>
    </xf>
    <xf numFmtId="0" fontId="6" fillId="0" borderId="17" xfId="0" applyFont="1" applyBorder="1" applyAlignment="1" applyProtection="1">
      <alignment horizontal="left" wrapText="1" indent="5"/>
      <protection locked="0"/>
    </xf>
    <xf numFmtId="0" fontId="13" fillId="0" borderId="28" xfId="0" applyFont="1" applyBorder="1" applyAlignment="1" applyProtection="1">
      <alignment horizontal="center" vertical="top"/>
      <protection locked="0"/>
    </xf>
    <xf numFmtId="0" fontId="13" fillId="0" borderId="5" xfId="0" applyFont="1" applyBorder="1" applyAlignment="1" applyProtection="1">
      <alignment horizontal="center" vertical="top"/>
      <protection locked="0"/>
    </xf>
    <xf numFmtId="43" fontId="13" fillId="2" borderId="34" xfId="0" applyNumberFormat="1" applyFont="1" applyFill="1" applyBorder="1" applyAlignment="1" applyProtection="1">
      <alignment horizontal="right"/>
    </xf>
    <xf numFmtId="0" fontId="13" fillId="0" borderId="35" xfId="0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top"/>
      <protection locked="0"/>
    </xf>
    <xf numFmtId="0" fontId="6" fillId="0" borderId="2" xfId="0" applyFont="1" applyBorder="1" applyAlignment="1" applyProtection="1">
      <alignment horizontal="left" wrapText="1" indent="3"/>
      <protection locked="0"/>
    </xf>
    <xf numFmtId="0" fontId="6" fillId="0" borderId="3" xfId="0" applyFont="1" applyBorder="1" applyAlignment="1" applyProtection="1">
      <alignment horizontal="left" wrapText="1" indent="3"/>
      <protection locked="0"/>
    </xf>
    <xf numFmtId="0" fontId="13" fillId="0" borderId="4" xfId="0" applyFont="1" applyBorder="1" applyAlignment="1" applyProtection="1">
      <alignment horizontal="center"/>
      <protection locked="0"/>
    </xf>
    <xf numFmtId="49" fontId="1" fillId="0" borderId="33" xfId="0" applyNumberFormat="1" applyFont="1" applyBorder="1" applyAlignment="1" applyProtection="1">
      <alignment horizontal="center"/>
      <protection locked="0"/>
    </xf>
    <xf numFmtId="49" fontId="1" fillId="0" borderId="27" xfId="0" applyNumberFormat="1" applyFont="1" applyBorder="1" applyAlignment="1" applyProtection="1">
      <alignment horizontal="center"/>
      <protection locked="0"/>
    </xf>
    <xf numFmtId="0" fontId="1" fillId="0" borderId="27" xfId="0" applyFont="1" applyBorder="1" applyAlignment="1" applyProtection="1">
      <alignment horizontal="center"/>
      <protection locked="0"/>
    </xf>
    <xf numFmtId="43" fontId="13" fillId="3" borderId="15" xfId="0" applyNumberFormat="1" applyFont="1" applyFill="1" applyBorder="1" applyAlignment="1" applyProtection="1">
      <alignment horizontal="right"/>
      <protection locked="0"/>
    </xf>
    <xf numFmtId="0" fontId="1" fillId="0" borderId="12" xfId="0" applyFont="1" applyBorder="1" applyAlignment="1" applyProtection="1">
      <alignment horizontal="left" wrapText="1" indent="3"/>
      <protection locked="0"/>
    </xf>
    <xf numFmtId="0" fontId="1" fillId="0" borderId="13" xfId="0" applyFont="1" applyBorder="1" applyAlignment="1" applyProtection="1">
      <alignment horizontal="left" wrapText="1" indent="3"/>
      <protection locked="0"/>
    </xf>
    <xf numFmtId="0" fontId="1" fillId="0" borderId="2" xfId="0" applyFont="1" applyBorder="1" applyAlignment="1" applyProtection="1">
      <alignment horizontal="left" wrapText="1" indent="3"/>
      <protection locked="0"/>
    </xf>
    <xf numFmtId="0" fontId="1" fillId="0" borderId="3" xfId="0" applyFont="1" applyBorder="1" applyAlignment="1" applyProtection="1">
      <alignment horizontal="left" wrapText="1" indent="3"/>
      <protection locked="0"/>
    </xf>
    <xf numFmtId="43" fontId="13" fillId="3" borderId="5" xfId="0" applyNumberFormat="1" applyFont="1" applyFill="1" applyBorder="1" applyAlignment="1" applyProtection="1">
      <alignment horizontal="right"/>
      <protection locked="0"/>
    </xf>
    <xf numFmtId="43" fontId="13" fillId="3" borderId="1" xfId="0" applyNumberFormat="1" applyFont="1" applyFill="1" applyBorder="1" applyAlignment="1" applyProtection="1">
      <alignment horizontal="right"/>
      <protection locked="0"/>
    </xf>
    <xf numFmtId="43" fontId="13" fillId="3" borderId="6" xfId="0" applyNumberFormat="1" applyFont="1" applyFill="1" applyBorder="1" applyAlignment="1" applyProtection="1">
      <alignment horizontal="right"/>
      <protection locked="0"/>
    </xf>
    <xf numFmtId="43" fontId="13" fillId="3" borderId="7" xfId="0" applyNumberFormat="1" applyFont="1" applyFill="1" applyBorder="1" applyAlignment="1" applyProtection="1">
      <alignment horizontal="right"/>
      <protection locked="0"/>
    </xf>
    <xf numFmtId="43" fontId="13" fillId="3" borderId="4" xfId="0" applyNumberFormat="1" applyFont="1" applyFill="1" applyBorder="1" applyAlignment="1" applyProtection="1">
      <alignment horizontal="right"/>
      <protection locked="0"/>
    </xf>
    <xf numFmtId="43" fontId="13" fillId="3" borderId="8" xfId="0" applyNumberFormat="1" applyFont="1" applyFill="1" applyBorder="1" applyAlignment="1" applyProtection="1">
      <alignment horizontal="right"/>
      <protection locked="0"/>
    </xf>
    <xf numFmtId="43" fontId="13" fillId="3" borderId="27" xfId="0" applyNumberFormat="1" applyFont="1" applyFill="1" applyBorder="1" applyAlignment="1" applyProtection="1">
      <alignment horizontal="right"/>
    </xf>
    <xf numFmtId="43" fontId="13" fillId="3" borderId="22" xfId="0" applyNumberFormat="1" applyFont="1" applyFill="1" applyBorder="1" applyAlignment="1" applyProtection="1">
      <alignment horizontal="right" vertical="center"/>
    </xf>
    <xf numFmtId="0" fontId="1" fillId="0" borderId="22" xfId="0" applyFont="1" applyBorder="1" applyAlignment="1" applyProtection="1">
      <alignment horizontal="center" vertical="center"/>
      <protection locked="0"/>
    </xf>
    <xf numFmtId="43" fontId="13" fillId="0" borderId="22" xfId="0" applyNumberFormat="1" applyFont="1" applyBorder="1" applyAlignment="1" applyProtection="1">
      <alignment horizontal="right" vertical="center"/>
      <protection locked="0"/>
    </xf>
    <xf numFmtId="0" fontId="4" fillId="0" borderId="2" xfId="0" applyFont="1" applyBorder="1" applyAlignment="1" applyProtection="1">
      <alignment horizontal="left" vertical="center" wrapText="1"/>
      <protection locked="0"/>
    </xf>
    <xf numFmtId="0" fontId="4" fillId="0" borderId="3" xfId="0" applyFont="1" applyBorder="1" applyAlignment="1" applyProtection="1">
      <alignment horizontal="left" vertical="center" wrapText="1"/>
      <protection locked="0"/>
    </xf>
    <xf numFmtId="0" fontId="1" fillId="0" borderId="14" xfId="0" applyFont="1" applyBorder="1" applyAlignment="1" applyProtection="1">
      <alignment horizontal="center" vertical="top"/>
      <protection locked="0"/>
    </xf>
    <xf numFmtId="0" fontId="1" fillId="0" borderId="15" xfId="0" applyFont="1" applyBorder="1" applyAlignment="1" applyProtection="1">
      <alignment horizontal="center" vertical="top"/>
      <protection locked="0"/>
    </xf>
    <xf numFmtId="0" fontId="1" fillId="0" borderId="29" xfId="0" applyFont="1" applyBorder="1" applyAlignment="1" applyProtection="1">
      <alignment horizontal="center" vertical="center" wrapText="1"/>
      <protection locked="0"/>
    </xf>
    <xf numFmtId="0" fontId="1" fillId="0" borderId="14" xfId="0" applyFont="1" applyBorder="1" applyAlignment="1" applyProtection="1">
      <alignment horizontal="center" vertical="center" wrapText="1"/>
      <protection locked="0"/>
    </xf>
    <xf numFmtId="0" fontId="4" fillId="0" borderId="2" xfId="0" applyFont="1" applyBorder="1" applyAlignment="1" applyProtection="1">
      <alignment horizontal="left" wrapText="1"/>
      <protection locked="0"/>
    </xf>
    <xf numFmtId="0" fontId="4" fillId="0" borderId="3" xfId="0" applyFont="1" applyBorder="1" applyAlignment="1" applyProtection="1">
      <alignment horizontal="left" wrapText="1"/>
      <protection locked="0"/>
    </xf>
    <xf numFmtId="0" fontId="1" fillId="0" borderId="16" xfId="0" applyFont="1" applyBorder="1" applyAlignment="1" applyProtection="1">
      <alignment horizontal="left" wrapText="1" indent="5"/>
      <protection locked="0"/>
    </xf>
    <xf numFmtId="0" fontId="1" fillId="0" borderId="17" xfId="0" applyFont="1" applyBorder="1" applyAlignment="1" applyProtection="1">
      <alignment horizontal="left" wrapText="1" indent="5"/>
      <protection locked="0"/>
    </xf>
    <xf numFmtId="0" fontId="1" fillId="0" borderId="12" xfId="0" applyFont="1" applyBorder="1" applyAlignment="1" applyProtection="1">
      <alignment horizontal="left" wrapText="1" indent="5"/>
      <protection locked="0"/>
    </xf>
    <xf numFmtId="0" fontId="1" fillId="0" borderId="13" xfId="0" applyFont="1" applyBorder="1" applyAlignment="1" applyProtection="1">
      <alignment horizontal="left" wrapText="1" indent="5"/>
      <protection locked="0"/>
    </xf>
    <xf numFmtId="0" fontId="4" fillId="0" borderId="2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1" fillId="0" borderId="2" xfId="0" applyFont="1" applyBorder="1" applyAlignment="1" applyProtection="1">
      <alignment horizontal="left" wrapText="1" indent="5"/>
      <protection locked="0"/>
    </xf>
    <xf numFmtId="0" fontId="1" fillId="0" borderId="3" xfId="0" applyFont="1" applyBorder="1" applyAlignment="1" applyProtection="1">
      <alignment horizontal="left" wrapText="1" indent="5"/>
      <protection locked="0"/>
    </xf>
    <xf numFmtId="49" fontId="1" fillId="0" borderId="36" xfId="0" applyNumberFormat="1" applyFont="1" applyBorder="1" applyAlignment="1" applyProtection="1">
      <alignment horizontal="center"/>
      <protection locked="0"/>
    </xf>
    <xf numFmtId="49" fontId="1" fillId="0" borderId="29" xfId="0" applyNumberFormat="1" applyFont="1" applyBorder="1" applyAlignment="1" applyProtection="1">
      <alignment horizontal="center"/>
      <protection locked="0"/>
    </xf>
    <xf numFmtId="49" fontId="1" fillId="0" borderId="14" xfId="0" applyNumberFormat="1" applyFont="1" applyBorder="1" applyAlignment="1" applyProtection="1">
      <alignment horizontal="center"/>
      <protection locked="0"/>
    </xf>
    <xf numFmtId="0" fontId="1" fillId="0" borderId="35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49" fontId="1" fillId="0" borderId="21" xfId="0" applyNumberFormat="1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right"/>
      <protection locked="0"/>
    </xf>
    <xf numFmtId="0" fontId="1" fillId="0" borderId="0" xfId="0" applyFont="1" applyBorder="1" applyAlignment="1" applyProtection="1">
      <alignment horizontal="center"/>
      <protection locked="0"/>
    </xf>
    <xf numFmtId="49" fontId="1" fillId="0" borderId="30" xfId="0" applyNumberFormat="1" applyFont="1" applyBorder="1" applyAlignment="1" applyProtection="1">
      <alignment horizontal="center" vertical="center"/>
      <protection locked="0"/>
    </xf>
    <xf numFmtId="49" fontId="1" fillId="0" borderId="31" xfId="0" applyNumberFormat="1" applyFont="1" applyBorder="1" applyAlignment="1" applyProtection="1">
      <alignment horizontal="center" vertical="center"/>
      <protection locked="0"/>
    </xf>
    <xf numFmtId="49" fontId="1" fillId="0" borderId="32" xfId="0" applyNumberFormat="1" applyFont="1" applyBorder="1" applyAlignment="1" applyProtection="1">
      <alignment horizontal="center" vertical="center"/>
      <protection locked="0"/>
    </xf>
    <xf numFmtId="49" fontId="1" fillId="0" borderId="34" xfId="0" applyNumberFormat="1" applyFont="1" applyBorder="1" applyAlignment="1" applyProtection="1">
      <alignment horizontal="center"/>
      <protection locked="0"/>
    </xf>
    <xf numFmtId="49" fontId="1" fillId="0" borderId="4" xfId="0" applyNumberFormat="1" applyFont="1" applyBorder="1" applyAlignment="1" applyProtection="1">
      <alignment horizontal="left"/>
      <protection locked="0"/>
    </xf>
    <xf numFmtId="49" fontId="1" fillId="0" borderId="24" xfId="0" applyNumberFormat="1" applyFont="1" applyBorder="1" applyAlignment="1" applyProtection="1">
      <alignment horizontal="center"/>
      <protection locked="0"/>
    </xf>
    <xf numFmtId="49" fontId="1" fillId="0" borderId="22" xfId="0" applyNumberFormat="1" applyFont="1" applyBorder="1" applyAlignment="1" applyProtection="1">
      <alignment horizontal="center"/>
      <protection locked="0"/>
    </xf>
    <xf numFmtId="49" fontId="1" fillId="0" borderId="23" xfId="0" applyNumberFormat="1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horizontal="center" vertical="top"/>
      <protection locked="0"/>
    </xf>
    <xf numFmtId="0" fontId="1" fillId="0" borderId="35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2" fillId="0" borderId="10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43" fontId="13" fillId="0" borderId="35" xfId="0" applyNumberFormat="1" applyFont="1" applyBorder="1" applyAlignment="1" applyProtection="1">
      <alignment horizontal="right"/>
      <protection locked="0"/>
    </xf>
    <xf numFmtId="43" fontId="13" fillId="0" borderId="29" xfId="0" applyNumberFormat="1" applyFont="1" applyBorder="1" applyAlignment="1" applyProtection="1">
      <alignment horizontal="right"/>
      <protection locked="0"/>
    </xf>
    <xf numFmtId="43" fontId="13" fillId="0" borderId="14" xfId="0" applyNumberFormat="1" applyFont="1" applyBorder="1" applyAlignment="1" applyProtection="1">
      <alignment horizontal="right"/>
      <protection locked="0"/>
    </xf>
    <xf numFmtId="0" fontId="6" fillId="0" borderId="12" xfId="0" applyFont="1" applyBorder="1" applyAlignment="1" applyProtection="1">
      <alignment horizontal="left" wrapText="1" indent="3"/>
      <protection locked="0"/>
    </xf>
    <xf numFmtId="0" fontId="6" fillId="0" borderId="13" xfId="0" applyFont="1" applyBorder="1" applyAlignment="1" applyProtection="1">
      <alignment horizontal="left" wrapText="1" indent="3"/>
      <protection locked="0"/>
    </xf>
    <xf numFmtId="43" fontId="13" fillId="0" borderId="22" xfId="0" applyNumberFormat="1" applyFont="1" applyBorder="1" applyAlignment="1" applyProtection="1">
      <alignment horizontal="right"/>
      <protection locked="0"/>
    </xf>
    <xf numFmtId="43" fontId="13" fillId="2" borderId="22" xfId="0" applyNumberFormat="1" applyFont="1" applyFill="1" applyBorder="1" applyAlignment="1" applyProtection="1">
      <alignment horizontal="right"/>
    </xf>
    <xf numFmtId="43" fontId="13" fillId="2" borderId="23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left" indent="5"/>
      <protection locked="0"/>
    </xf>
    <xf numFmtId="0" fontId="6" fillId="0" borderId="17" xfId="0" applyFont="1" applyBorder="1" applyAlignment="1" applyProtection="1">
      <alignment horizontal="left" indent="5"/>
      <protection locked="0"/>
    </xf>
    <xf numFmtId="0" fontId="2" fillId="0" borderId="10" xfId="0" applyFont="1" applyBorder="1" applyAlignment="1" applyProtection="1">
      <alignment horizontal="center" wrapText="1"/>
      <protection locked="0"/>
    </xf>
    <xf numFmtId="0" fontId="2" fillId="0" borderId="11" xfId="0" applyFont="1" applyBorder="1" applyAlignment="1" applyProtection="1">
      <alignment horizontal="center" wrapText="1"/>
      <protection locked="0"/>
    </xf>
    <xf numFmtId="0" fontId="6" fillId="0" borderId="12" xfId="0" applyFont="1" applyBorder="1" applyAlignment="1" applyProtection="1">
      <alignment horizontal="left" indent="3"/>
      <protection locked="0"/>
    </xf>
    <xf numFmtId="0" fontId="6" fillId="0" borderId="13" xfId="0" applyFont="1" applyBorder="1" applyAlignment="1" applyProtection="1">
      <alignment horizontal="left" indent="3"/>
      <protection locked="0"/>
    </xf>
    <xf numFmtId="0" fontId="6" fillId="0" borderId="2" xfId="0" applyFont="1" applyBorder="1" applyAlignment="1" applyProtection="1">
      <alignment horizontal="left" indent="3"/>
      <protection locked="0"/>
    </xf>
    <xf numFmtId="0" fontId="6" fillId="0" borderId="3" xfId="0" applyFont="1" applyBorder="1" applyAlignment="1" applyProtection="1">
      <alignment horizontal="left" indent="3"/>
      <protection locked="0"/>
    </xf>
    <xf numFmtId="0" fontId="8" fillId="0" borderId="2" xfId="0" applyFont="1" applyBorder="1" applyAlignment="1" applyProtection="1">
      <alignment horizontal="left"/>
      <protection locked="0"/>
    </xf>
    <xf numFmtId="0" fontId="8" fillId="0" borderId="3" xfId="0" applyFont="1" applyBorder="1" applyAlignment="1" applyProtection="1">
      <alignment horizontal="left"/>
      <protection locked="0"/>
    </xf>
    <xf numFmtId="0" fontId="9" fillId="0" borderId="10" xfId="0" applyFont="1" applyBorder="1" applyAlignment="1" applyProtection="1">
      <alignment horizontal="center" wrapText="1"/>
      <protection locked="0"/>
    </xf>
    <xf numFmtId="0" fontId="9" fillId="0" borderId="11" xfId="0" applyFont="1" applyBorder="1" applyAlignment="1" applyProtection="1">
      <alignment horizontal="center" wrapText="1"/>
      <protection locked="0"/>
    </xf>
    <xf numFmtId="0" fontId="7" fillId="0" borderId="2" xfId="0" applyFont="1" applyBorder="1" applyAlignment="1" applyProtection="1">
      <alignment horizontal="center" wrapText="1"/>
      <protection locked="0"/>
    </xf>
    <xf numFmtId="0" fontId="7" fillId="0" borderId="3" xfId="0" applyFont="1" applyBorder="1" applyAlignment="1" applyProtection="1">
      <alignment horizontal="center" wrapText="1"/>
      <protection locked="0"/>
    </xf>
    <xf numFmtId="43" fontId="13" fillId="4" borderId="5" xfId="0" applyNumberFormat="1" applyFont="1" applyFill="1" applyBorder="1" applyAlignment="1" applyProtection="1">
      <alignment horizontal="right" wrapText="1"/>
      <protection locked="0"/>
    </xf>
    <xf numFmtId="43" fontId="13" fillId="4" borderId="1" xfId="0" applyNumberFormat="1" applyFont="1" applyFill="1" applyBorder="1" applyAlignment="1" applyProtection="1">
      <alignment horizontal="right" wrapText="1"/>
      <protection locked="0"/>
    </xf>
    <xf numFmtId="43" fontId="13" fillId="4" borderId="6" xfId="0" applyNumberFormat="1" applyFont="1" applyFill="1" applyBorder="1" applyAlignment="1" applyProtection="1">
      <alignment horizontal="right" wrapText="1"/>
      <protection locked="0"/>
    </xf>
    <xf numFmtId="43" fontId="13" fillId="4" borderId="7" xfId="0" applyNumberFormat="1" applyFont="1" applyFill="1" applyBorder="1" applyAlignment="1" applyProtection="1">
      <alignment horizontal="right" wrapText="1"/>
      <protection locked="0"/>
    </xf>
    <xf numFmtId="43" fontId="13" fillId="4" borderId="4" xfId="0" applyNumberFormat="1" applyFont="1" applyFill="1" applyBorder="1" applyAlignment="1" applyProtection="1">
      <alignment horizontal="right" wrapText="1"/>
      <protection locked="0"/>
    </xf>
    <xf numFmtId="43" fontId="13" fillId="4" borderId="8" xfId="0" applyNumberFormat="1" applyFont="1" applyFill="1" applyBorder="1" applyAlignment="1" applyProtection="1">
      <alignment horizontal="right" wrapText="1"/>
      <protection locked="0"/>
    </xf>
    <xf numFmtId="0" fontId="1" fillId="4" borderId="9" xfId="0" applyFont="1" applyFill="1" applyBorder="1" applyAlignment="1" applyProtection="1">
      <alignment horizontal="center"/>
      <protection locked="0"/>
    </xf>
    <xf numFmtId="0" fontId="1" fillId="4" borderId="0" xfId="0" applyFont="1" applyFill="1" applyAlignment="1" applyProtection="1">
      <alignment horizontal="center"/>
      <protection locked="0"/>
    </xf>
    <xf numFmtId="4" fontId="12" fillId="4" borderId="0" xfId="0" applyNumberFormat="1" applyFont="1" applyFill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4" fontId="12" fillId="0" borderId="0" xfId="0" applyNumberFormat="1" applyFont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 wrapText="1"/>
      <protection locked="0"/>
    </xf>
    <xf numFmtId="2" fontId="1" fillId="0" borderId="0" xfId="0" applyNumberFormat="1" applyFont="1" applyAlignment="1" applyProtection="1">
      <alignment horizontal="center" wrapText="1"/>
      <protection locked="0"/>
    </xf>
    <xf numFmtId="0" fontId="1" fillId="0" borderId="0" xfId="0" applyFont="1" applyAlignment="1" applyProtection="1">
      <alignment horizontal="center"/>
      <protection locked="0"/>
    </xf>
    <xf numFmtId="43" fontId="12" fillId="2" borderId="15" xfId="0" applyNumberFormat="1" applyFont="1" applyFill="1" applyBorder="1" applyAlignment="1" applyProtection="1">
      <alignment horizontal="right"/>
    </xf>
    <xf numFmtId="43" fontId="12" fillId="2" borderId="21" xfId="0" applyNumberFormat="1" applyFont="1" applyFill="1" applyBorder="1" applyAlignment="1" applyProtection="1">
      <alignment horizontal="right"/>
    </xf>
    <xf numFmtId="43" fontId="12" fillId="0" borderId="5" xfId="0" applyNumberFormat="1" applyFont="1" applyBorder="1" applyAlignment="1" applyProtection="1">
      <alignment horizontal="right"/>
      <protection locked="0"/>
    </xf>
    <xf numFmtId="43" fontId="12" fillId="0" borderId="1" xfId="0" applyNumberFormat="1" applyFont="1" applyBorder="1" applyAlignment="1" applyProtection="1">
      <alignment horizontal="right"/>
      <protection locked="0"/>
    </xf>
    <xf numFmtId="43" fontId="12" fillId="0" borderId="6" xfId="0" applyNumberFormat="1" applyFont="1" applyBorder="1" applyAlignment="1" applyProtection="1">
      <alignment horizontal="right"/>
      <protection locked="0"/>
    </xf>
    <xf numFmtId="43" fontId="12" fillId="0" borderId="7" xfId="0" applyNumberFormat="1" applyFont="1" applyBorder="1" applyAlignment="1" applyProtection="1">
      <alignment horizontal="right"/>
      <protection locked="0"/>
    </xf>
    <xf numFmtId="43" fontId="12" fillId="0" borderId="4" xfId="0" applyNumberFormat="1" applyFont="1" applyBorder="1" applyAlignment="1" applyProtection="1">
      <alignment horizontal="right"/>
      <protection locked="0"/>
    </xf>
    <xf numFmtId="43" fontId="12" fillId="0" borderId="8" xfId="0" applyNumberFormat="1" applyFont="1" applyBorder="1" applyAlignment="1" applyProtection="1">
      <alignment horizontal="right"/>
      <protection locked="0"/>
    </xf>
    <xf numFmtId="43" fontId="12" fillId="2" borderId="5" xfId="0" applyNumberFormat="1" applyFont="1" applyFill="1" applyBorder="1" applyAlignment="1" applyProtection="1">
      <alignment horizontal="right"/>
    </xf>
    <xf numFmtId="43" fontId="12" fillId="2" borderId="1" xfId="0" applyNumberFormat="1" applyFont="1" applyFill="1" applyBorder="1" applyAlignment="1" applyProtection="1">
      <alignment horizontal="right"/>
    </xf>
    <xf numFmtId="43" fontId="12" fillId="2" borderId="19" xfId="0" applyNumberFormat="1" applyFont="1" applyFill="1" applyBorder="1" applyAlignment="1" applyProtection="1">
      <alignment horizontal="right"/>
    </xf>
    <xf numFmtId="43" fontId="12" fillId="2" borderId="7" xfId="0" applyNumberFormat="1" applyFont="1" applyFill="1" applyBorder="1" applyAlignment="1" applyProtection="1">
      <alignment horizontal="right"/>
    </xf>
    <xf numFmtId="43" fontId="12" fillId="2" borderId="4" xfId="0" applyNumberFormat="1" applyFont="1" applyFill="1" applyBorder="1" applyAlignment="1" applyProtection="1">
      <alignment horizontal="right"/>
    </xf>
    <xf numFmtId="43" fontId="12" fillId="2" borderId="20" xfId="0" applyNumberFormat="1" applyFont="1" applyFill="1" applyBorder="1" applyAlignment="1" applyProtection="1">
      <alignment horizontal="right"/>
    </xf>
    <xf numFmtId="43" fontId="12" fillId="0" borderId="22" xfId="0" applyNumberFormat="1" applyFont="1" applyBorder="1" applyAlignment="1" applyProtection="1">
      <alignment horizontal="right"/>
      <protection locked="0"/>
    </xf>
    <xf numFmtId="43" fontId="12" fillId="2" borderId="22" xfId="0" applyNumberFormat="1" applyFont="1" applyFill="1" applyBorder="1" applyAlignment="1" applyProtection="1">
      <alignment horizontal="right"/>
    </xf>
    <xf numFmtId="43" fontId="12" fillId="2" borderId="23" xfId="0" applyNumberFormat="1" applyFont="1" applyFill="1" applyBorder="1" applyAlignment="1" applyProtection="1">
      <alignment horizontal="right"/>
    </xf>
    <xf numFmtId="43" fontId="12" fillId="0" borderId="15" xfId="0" applyNumberFormat="1" applyFont="1" applyBorder="1" applyAlignment="1" applyProtection="1">
      <alignment horizontal="right"/>
      <protection locked="0"/>
    </xf>
    <xf numFmtId="43" fontId="12" fillId="3" borderId="15" xfId="0" applyNumberFormat="1" applyFont="1" applyFill="1" applyBorder="1" applyAlignment="1" applyProtection="1">
      <alignment horizontal="right"/>
    </xf>
    <xf numFmtId="49" fontId="12" fillId="0" borderId="4" xfId="0" applyNumberFormat="1" applyFont="1" applyBorder="1" applyAlignment="1" applyProtection="1">
      <alignment horizontal="left"/>
      <protection locked="0"/>
    </xf>
    <xf numFmtId="0" fontId="12" fillId="0" borderId="15" xfId="0" applyFont="1" applyBorder="1" applyAlignment="1" applyProtection="1">
      <alignment horizontal="center" vertical="center" wrapText="1"/>
      <protection locked="0"/>
    </xf>
    <xf numFmtId="43" fontId="12" fillId="2" borderId="27" xfId="0" applyNumberFormat="1" applyFont="1" applyFill="1" applyBorder="1" applyAlignment="1" applyProtection="1">
      <alignment horizontal="right"/>
    </xf>
    <xf numFmtId="0" fontId="12" fillId="0" borderId="28" xfId="0" applyFont="1" applyBorder="1" applyAlignment="1" applyProtection="1">
      <alignment horizontal="center" vertical="top"/>
      <protection locked="0"/>
    </xf>
    <xf numFmtId="0" fontId="12" fillId="0" borderId="35" xfId="0" applyFont="1" applyBorder="1" applyAlignment="1" applyProtection="1">
      <alignment horizontal="center" vertical="center" wrapText="1"/>
      <protection locked="0"/>
    </xf>
    <xf numFmtId="49" fontId="12" fillId="0" borderId="18" xfId="0" applyNumberFormat="1" applyFont="1" applyBorder="1" applyAlignment="1" applyProtection="1">
      <alignment horizontal="center"/>
      <protection locked="0"/>
    </xf>
    <xf numFmtId="49" fontId="12" fillId="0" borderId="15" xfId="0" applyNumberFormat="1" applyFont="1" applyBorder="1" applyAlignment="1" applyProtection="1">
      <alignment horizontal="center"/>
      <protection locked="0"/>
    </xf>
    <xf numFmtId="49" fontId="12" fillId="0" borderId="21" xfId="0" applyNumberFormat="1" applyFont="1" applyBorder="1" applyAlignment="1" applyProtection="1">
      <alignment horizontal="center"/>
      <protection locked="0"/>
    </xf>
    <xf numFmtId="49" fontId="12" fillId="0" borderId="24" xfId="0" applyNumberFormat="1" applyFont="1" applyBorder="1" applyAlignment="1" applyProtection="1">
      <alignment horizontal="center"/>
      <protection locked="0"/>
    </xf>
    <xf numFmtId="49" fontId="12" fillId="0" borderId="22" xfId="0" applyNumberFormat="1" applyFont="1" applyBorder="1" applyAlignment="1" applyProtection="1">
      <alignment horizontal="center"/>
      <protection locked="0"/>
    </xf>
    <xf numFmtId="49" fontId="12" fillId="0" borderId="23" xfId="0" applyNumberFormat="1" applyFont="1" applyBorder="1" applyAlignment="1" applyProtection="1">
      <alignment horizontal="center"/>
      <protection locked="0"/>
    </xf>
    <xf numFmtId="49" fontId="12" fillId="0" borderId="30" xfId="0" applyNumberFormat="1" applyFont="1" applyBorder="1" applyAlignment="1" applyProtection="1">
      <alignment horizontal="center" vertical="center"/>
      <protection locked="0"/>
    </xf>
    <xf numFmtId="49" fontId="12" fillId="0" borderId="31" xfId="0" applyNumberFormat="1" applyFont="1" applyBorder="1" applyAlignment="1" applyProtection="1">
      <alignment horizontal="center" vertical="center"/>
      <protection locked="0"/>
    </xf>
    <xf numFmtId="49" fontId="12" fillId="0" borderId="32" xfId="0" applyNumberFormat="1" applyFont="1" applyBorder="1" applyAlignment="1" applyProtection="1">
      <alignment horizontal="center" vertical="center"/>
      <protection locked="0"/>
    </xf>
    <xf numFmtId="49" fontId="12" fillId="0" borderId="33" xfId="0" applyNumberFormat="1" applyFont="1" applyBorder="1" applyAlignment="1" applyProtection="1">
      <alignment horizontal="center"/>
      <protection locked="0"/>
    </xf>
    <xf numFmtId="49" fontId="12" fillId="0" borderId="27" xfId="0" applyNumberFormat="1" applyFont="1" applyBorder="1" applyAlignment="1" applyProtection="1">
      <alignment horizontal="center"/>
      <protection locked="0"/>
    </xf>
    <xf numFmtId="49" fontId="12" fillId="0" borderId="34" xfId="0" applyNumberFormat="1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 vertical="top"/>
      <protection locked="0"/>
    </xf>
    <xf numFmtId="43" fontId="12" fillId="2" borderId="34" xfId="0" applyNumberFormat="1" applyFont="1" applyFill="1" applyBorder="1" applyAlignment="1" applyProtection="1">
      <alignment horizontal="right"/>
    </xf>
    <xf numFmtId="43" fontId="12" fillId="3" borderId="5" xfId="0" applyNumberFormat="1" applyFont="1" applyFill="1" applyBorder="1" applyAlignment="1" applyProtection="1">
      <alignment horizontal="right"/>
    </xf>
    <xf numFmtId="43" fontId="12" fillId="3" borderId="1" xfId="0" applyNumberFormat="1" applyFont="1" applyFill="1" applyBorder="1" applyAlignment="1" applyProtection="1">
      <alignment horizontal="right"/>
    </xf>
    <xf numFmtId="43" fontId="12" fillId="3" borderId="6" xfId="0" applyNumberFormat="1" applyFont="1" applyFill="1" applyBorder="1" applyAlignment="1" applyProtection="1">
      <alignment horizontal="right"/>
    </xf>
    <xf numFmtId="43" fontId="12" fillId="3" borderId="7" xfId="0" applyNumberFormat="1" applyFont="1" applyFill="1" applyBorder="1" applyAlignment="1" applyProtection="1">
      <alignment horizontal="right"/>
    </xf>
    <xf numFmtId="43" fontId="12" fillId="3" borderId="4" xfId="0" applyNumberFormat="1" applyFont="1" applyFill="1" applyBorder="1" applyAlignment="1" applyProtection="1">
      <alignment horizontal="right"/>
    </xf>
    <xf numFmtId="43" fontId="12" fillId="3" borderId="8" xfId="0" applyNumberFormat="1" applyFont="1" applyFill="1" applyBorder="1" applyAlignment="1" applyProtection="1">
      <alignment horizontal="right"/>
    </xf>
    <xf numFmtId="43" fontId="12" fillId="3" borderId="35" xfId="0" applyNumberFormat="1" applyFont="1" applyFill="1" applyBorder="1" applyAlignment="1" applyProtection="1">
      <alignment horizontal="right"/>
    </xf>
    <xf numFmtId="43" fontId="12" fillId="3" borderId="29" xfId="0" applyNumberFormat="1" applyFont="1" applyFill="1" applyBorder="1" applyAlignment="1" applyProtection="1">
      <alignment horizontal="right"/>
    </xf>
    <xf numFmtId="43" fontId="12" fillId="3" borderId="14" xfId="0" applyNumberFormat="1" applyFont="1" applyFill="1" applyBorder="1" applyAlignment="1" applyProtection="1">
      <alignment horizontal="right"/>
    </xf>
    <xf numFmtId="43" fontId="12" fillId="0" borderId="35" xfId="0" applyNumberFormat="1" applyFont="1" applyBorder="1" applyAlignment="1" applyProtection="1">
      <alignment horizontal="right"/>
      <protection locked="0"/>
    </xf>
    <xf numFmtId="43" fontId="12" fillId="0" borderId="29" xfId="0" applyNumberFormat="1" applyFont="1" applyBorder="1" applyAlignment="1" applyProtection="1">
      <alignment horizontal="right"/>
      <protection locked="0"/>
    </xf>
    <xf numFmtId="43" fontId="12" fillId="0" borderId="14" xfId="0" applyNumberFormat="1" applyFont="1" applyBorder="1" applyAlignment="1" applyProtection="1">
      <alignment horizontal="right"/>
      <protection locked="0"/>
    </xf>
    <xf numFmtId="43" fontId="12" fillId="3" borderId="27" xfId="0" applyNumberFormat="1" applyFont="1" applyFill="1" applyBorder="1" applyAlignment="1" applyProtection="1">
      <alignment horizontal="right"/>
    </xf>
    <xf numFmtId="43" fontId="12" fillId="6" borderId="15" xfId="0" applyNumberFormat="1" applyFont="1" applyFill="1" applyBorder="1" applyAlignment="1" applyProtection="1">
      <alignment horizontal="right"/>
    </xf>
    <xf numFmtId="43" fontId="12" fillId="3" borderId="5" xfId="0" applyNumberFormat="1" applyFont="1" applyFill="1" applyBorder="1" applyAlignment="1" applyProtection="1">
      <alignment horizontal="right"/>
      <protection locked="0"/>
    </xf>
    <xf numFmtId="43" fontId="12" fillId="3" borderId="1" xfId="0" applyNumberFormat="1" applyFont="1" applyFill="1" applyBorder="1" applyAlignment="1" applyProtection="1">
      <alignment horizontal="right"/>
      <protection locked="0"/>
    </xf>
    <xf numFmtId="43" fontId="12" fillId="3" borderId="6" xfId="0" applyNumberFormat="1" applyFont="1" applyFill="1" applyBorder="1" applyAlignment="1" applyProtection="1">
      <alignment horizontal="right"/>
      <protection locked="0"/>
    </xf>
    <xf numFmtId="43" fontId="12" fillId="3" borderId="7" xfId="0" applyNumberFormat="1" applyFont="1" applyFill="1" applyBorder="1" applyAlignment="1" applyProtection="1">
      <alignment horizontal="right"/>
      <protection locked="0"/>
    </xf>
    <xf numFmtId="43" fontId="12" fillId="3" borderId="4" xfId="0" applyNumberFormat="1" applyFont="1" applyFill="1" applyBorder="1" applyAlignment="1" applyProtection="1">
      <alignment horizontal="right"/>
      <protection locked="0"/>
    </xf>
    <xf numFmtId="43" fontId="12" fillId="3" borderId="8" xfId="0" applyNumberFormat="1" applyFont="1" applyFill="1" applyBorder="1" applyAlignment="1" applyProtection="1">
      <alignment horizontal="right"/>
      <protection locked="0"/>
    </xf>
    <xf numFmtId="43" fontId="12" fillId="0" borderId="22" xfId="0" applyNumberFormat="1" applyFont="1" applyBorder="1" applyAlignment="1" applyProtection="1">
      <alignment horizontal="right" vertical="center"/>
      <protection locked="0"/>
    </xf>
    <xf numFmtId="0" fontId="12" fillId="0" borderId="1" xfId="0" applyFont="1" applyBorder="1" applyAlignment="1" applyProtection="1">
      <alignment horizontal="center" vertical="top"/>
      <protection locked="0"/>
    </xf>
    <xf numFmtId="0" fontId="12" fillId="0" borderId="28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43" fontId="12" fillId="3" borderId="15" xfId="0" applyNumberFormat="1" applyFont="1" applyFill="1" applyBorder="1" applyAlignment="1" applyProtection="1">
      <alignment horizontal="right"/>
      <protection locked="0"/>
    </xf>
    <xf numFmtId="43" fontId="12" fillId="6" borderId="27" xfId="0" applyNumberFormat="1" applyFont="1" applyFill="1" applyBorder="1" applyAlignment="1" applyProtection="1">
      <alignment horizontal="right"/>
    </xf>
    <xf numFmtId="0" fontId="12" fillId="0" borderId="5" xfId="0" applyFont="1" applyBorder="1" applyAlignment="1" applyProtection="1">
      <alignment horizontal="center"/>
      <protection locked="0"/>
    </xf>
    <xf numFmtId="43" fontId="12" fillId="3" borderId="22" xfId="0" applyNumberFormat="1" applyFont="1" applyFill="1" applyBorder="1" applyAlignment="1" applyProtection="1">
      <alignment horizontal="right" vertical="center"/>
    </xf>
    <xf numFmtId="43" fontId="12" fillId="5" borderId="22" xfId="0" applyNumberFormat="1" applyFont="1" applyFill="1" applyBorder="1" applyAlignment="1" applyProtection="1">
      <alignment horizontal="right" vertical="center"/>
      <protection locked="0"/>
    </xf>
    <xf numFmtId="4" fontId="12" fillId="0" borderId="0" xfId="0" applyNumberFormat="1" applyFont="1" applyFill="1" applyAlignment="1" applyProtection="1">
      <alignment horizontal="center"/>
      <protection locked="0"/>
    </xf>
    <xf numFmtId="43" fontId="13" fillId="4" borderId="5" xfId="0" applyNumberFormat="1" applyFont="1" applyFill="1" applyBorder="1" applyAlignment="1" applyProtection="1">
      <alignment horizontal="left"/>
      <protection locked="0"/>
    </xf>
    <xf numFmtId="43" fontId="13" fillId="4" borderId="1" xfId="0" applyNumberFormat="1" applyFont="1" applyFill="1" applyBorder="1" applyAlignment="1" applyProtection="1">
      <alignment horizontal="left"/>
      <protection locked="0"/>
    </xf>
    <xf numFmtId="43" fontId="13" fillId="4" borderId="6" xfId="0" applyNumberFormat="1" applyFont="1" applyFill="1" applyBorder="1" applyAlignment="1" applyProtection="1">
      <alignment horizontal="left"/>
      <protection locked="0"/>
    </xf>
    <xf numFmtId="43" fontId="13" fillId="4" borderId="7" xfId="0" applyNumberFormat="1" applyFont="1" applyFill="1" applyBorder="1" applyAlignment="1" applyProtection="1">
      <alignment horizontal="left"/>
      <protection locked="0"/>
    </xf>
    <xf numFmtId="43" fontId="13" fillId="4" borderId="4" xfId="0" applyNumberFormat="1" applyFont="1" applyFill="1" applyBorder="1" applyAlignment="1" applyProtection="1">
      <alignment horizontal="left"/>
      <protection locked="0"/>
    </xf>
    <xf numFmtId="43" fontId="13" fillId="4" borderId="8" xfId="0" applyNumberFormat="1" applyFont="1" applyFill="1" applyBorder="1" applyAlignment="1" applyProtection="1">
      <alignment horizontal="left"/>
      <protection locked="0"/>
    </xf>
    <xf numFmtId="4" fontId="17" fillId="4" borderId="0" xfId="0" applyNumberFormat="1" applyFont="1" applyFill="1" applyAlignment="1" applyProtection="1">
      <alignment horizontal="center"/>
      <protection locked="0"/>
    </xf>
    <xf numFmtId="0" fontId="12" fillId="0" borderId="0" xfId="0" applyFont="1" applyFill="1" applyAlignment="1" applyProtection="1">
      <alignment horizontal="center"/>
      <protection locked="0"/>
    </xf>
    <xf numFmtId="43" fontId="12" fillId="5" borderId="15" xfId="0" applyNumberFormat="1" applyFont="1" applyFill="1" applyBorder="1" applyAlignment="1" applyProtection="1">
      <alignment horizontal="right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43" fontId="12" fillId="5" borderId="5" xfId="0" applyNumberFormat="1" applyFont="1" applyFill="1" applyBorder="1" applyAlignment="1" applyProtection="1">
      <alignment horizontal="right"/>
      <protection locked="0"/>
    </xf>
    <xf numFmtId="43" fontId="12" fillId="5" borderId="1" xfId="0" applyNumberFormat="1" applyFont="1" applyFill="1" applyBorder="1" applyAlignment="1" applyProtection="1">
      <alignment horizontal="right"/>
      <protection locked="0"/>
    </xf>
    <xf numFmtId="43" fontId="12" fillId="5" borderId="6" xfId="0" applyNumberFormat="1" applyFont="1" applyFill="1" applyBorder="1" applyAlignment="1" applyProtection="1">
      <alignment horizontal="right"/>
      <protection locked="0"/>
    </xf>
    <xf numFmtId="43" fontId="12" fillId="5" borderId="7" xfId="0" applyNumberFormat="1" applyFont="1" applyFill="1" applyBorder="1" applyAlignment="1" applyProtection="1">
      <alignment horizontal="right"/>
      <protection locked="0"/>
    </xf>
    <xf numFmtId="43" fontId="12" fillId="5" borderId="4" xfId="0" applyNumberFormat="1" applyFont="1" applyFill="1" applyBorder="1" applyAlignment="1" applyProtection="1">
      <alignment horizontal="right"/>
      <protection locked="0"/>
    </xf>
    <xf numFmtId="43" fontId="12" fillId="5" borderId="8" xfId="0" applyNumberFormat="1" applyFont="1" applyFill="1" applyBorder="1" applyAlignment="1" applyProtection="1">
      <alignment horizontal="right"/>
      <protection locked="0"/>
    </xf>
    <xf numFmtId="4" fontId="17" fillId="4" borderId="0" xfId="0" applyNumberFormat="1" applyFont="1" applyFill="1" applyAlignment="1" applyProtection="1">
      <alignment horizontal="left"/>
      <protection locked="0"/>
    </xf>
    <xf numFmtId="43" fontId="18" fillId="4" borderId="5" xfId="0" applyNumberFormat="1" applyFont="1" applyFill="1" applyBorder="1" applyAlignment="1" applyProtection="1">
      <alignment horizontal="right"/>
      <protection locked="0"/>
    </xf>
    <xf numFmtId="43" fontId="18" fillId="4" borderId="1" xfId="0" applyNumberFormat="1" applyFont="1" applyFill="1" applyBorder="1" applyAlignment="1" applyProtection="1">
      <alignment horizontal="right"/>
      <protection locked="0"/>
    </xf>
    <xf numFmtId="43" fontId="18" fillId="4" borderId="6" xfId="0" applyNumberFormat="1" applyFont="1" applyFill="1" applyBorder="1" applyAlignment="1" applyProtection="1">
      <alignment horizontal="right"/>
      <protection locked="0"/>
    </xf>
    <xf numFmtId="43" fontId="18" fillId="4" borderId="7" xfId="0" applyNumberFormat="1" applyFont="1" applyFill="1" applyBorder="1" applyAlignment="1" applyProtection="1">
      <alignment horizontal="right"/>
      <protection locked="0"/>
    </xf>
    <xf numFmtId="43" fontId="18" fillId="4" borderId="4" xfId="0" applyNumberFormat="1" applyFont="1" applyFill="1" applyBorder="1" applyAlignment="1" applyProtection="1">
      <alignment horizontal="right"/>
      <protection locked="0"/>
    </xf>
    <xf numFmtId="43" fontId="18" fillId="4" borderId="8" xfId="0" applyNumberFormat="1" applyFont="1" applyFill="1" applyBorder="1" applyAlignment="1" applyProtection="1">
      <alignment horizontal="right"/>
      <protection locked="0"/>
    </xf>
    <xf numFmtId="43" fontId="12" fillId="4" borderId="27" xfId="0" applyNumberFormat="1" applyFont="1" applyFill="1" applyBorder="1" applyAlignment="1" applyProtection="1">
      <alignment horizontal="right"/>
    </xf>
    <xf numFmtId="43" fontId="12" fillId="4" borderId="37" xfId="0" applyNumberFormat="1" applyFont="1" applyFill="1" applyBorder="1" applyAlignment="1" applyProtection="1">
      <alignment horizontal="center"/>
    </xf>
    <xf numFmtId="43" fontId="12" fillId="4" borderId="38" xfId="0" applyNumberFormat="1" applyFont="1" applyFill="1" applyBorder="1" applyAlignment="1" applyProtection="1">
      <alignment horizontal="center"/>
    </xf>
    <xf numFmtId="43" fontId="12" fillId="4" borderId="39" xfId="0" applyNumberFormat="1" applyFont="1" applyFill="1" applyBorder="1" applyAlignment="1" applyProtection="1">
      <alignment horizontal="center"/>
    </xf>
    <xf numFmtId="43" fontId="12" fillId="4" borderId="7" xfId="0" applyNumberFormat="1" applyFont="1" applyFill="1" applyBorder="1" applyAlignment="1" applyProtection="1">
      <alignment horizontal="center"/>
    </xf>
    <xf numFmtId="43" fontId="12" fillId="4" borderId="4" xfId="0" applyNumberFormat="1" applyFont="1" applyFill="1" applyBorder="1" applyAlignment="1" applyProtection="1">
      <alignment horizontal="center"/>
    </xf>
    <xf numFmtId="43" fontId="12" fillId="4" borderId="8" xfId="0" applyNumberFormat="1" applyFont="1" applyFill="1" applyBorder="1" applyAlignment="1" applyProtection="1">
      <alignment horizontal="center"/>
    </xf>
    <xf numFmtId="43" fontId="12" fillId="2" borderId="37" xfId="0" applyNumberFormat="1" applyFont="1" applyFill="1" applyBorder="1" applyAlignment="1" applyProtection="1">
      <alignment horizontal="center"/>
    </xf>
    <xf numFmtId="43" fontId="12" fillId="2" borderId="38" xfId="0" applyNumberFormat="1" applyFont="1" applyFill="1" applyBorder="1" applyAlignment="1" applyProtection="1">
      <alignment horizontal="center"/>
    </xf>
    <xf numFmtId="43" fontId="12" fillId="2" borderId="39" xfId="0" applyNumberFormat="1" applyFont="1" applyFill="1" applyBorder="1" applyAlignment="1" applyProtection="1">
      <alignment horizontal="center"/>
    </xf>
    <xf numFmtId="43" fontId="12" fillId="2" borderId="7" xfId="0" applyNumberFormat="1" applyFont="1" applyFill="1" applyBorder="1" applyAlignment="1" applyProtection="1">
      <alignment horizontal="center"/>
    </xf>
    <xf numFmtId="43" fontId="12" fillId="2" borderId="4" xfId="0" applyNumberFormat="1" applyFont="1" applyFill="1" applyBorder="1" applyAlignment="1" applyProtection="1">
      <alignment horizontal="center"/>
    </xf>
    <xf numFmtId="43" fontId="12" fillId="2" borderId="8" xfId="0" applyNumberFormat="1" applyFont="1" applyFill="1" applyBorder="1" applyAlignment="1" applyProtection="1">
      <alignment horizontal="center"/>
    </xf>
    <xf numFmtId="43" fontId="12" fillId="5" borderId="27" xfId="0" applyNumberFormat="1" applyFont="1" applyFill="1" applyBorder="1" applyAlignment="1" applyProtection="1">
      <alignment horizontal="right"/>
    </xf>
    <xf numFmtId="43" fontId="12" fillId="2" borderId="40" xfId="0" applyNumberFormat="1" applyFont="1" applyFill="1" applyBorder="1" applyAlignment="1" applyProtection="1">
      <alignment horizontal="center"/>
    </xf>
    <xf numFmtId="43" fontId="12" fillId="2" borderId="41" xfId="0" applyNumberFormat="1" applyFont="1" applyFill="1" applyBorder="1" applyAlignment="1" applyProtection="1">
      <alignment horizontal="center"/>
    </xf>
    <xf numFmtId="43" fontId="12" fillId="2" borderId="42" xfId="0" applyNumberFormat="1" applyFont="1" applyFill="1" applyBorder="1" applyAlignment="1" applyProtection="1">
      <alignment horizontal="center"/>
    </xf>
    <xf numFmtId="43" fontId="12" fillId="4" borderId="40" xfId="0" applyNumberFormat="1" applyFont="1" applyFill="1" applyBorder="1" applyAlignment="1" applyProtection="1">
      <alignment horizontal="center"/>
    </xf>
    <xf numFmtId="43" fontId="12" fillId="4" borderId="41" xfId="0" applyNumberFormat="1" applyFont="1" applyFill="1" applyBorder="1" applyAlignment="1" applyProtection="1">
      <alignment horizontal="center"/>
    </xf>
    <xf numFmtId="43" fontId="12" fillId="4" borderId="42" xfId="0" applyNumberFormat="1" applyFont="1" applyFill="1" applyBorder="1" applyAlignment="1" applyProtection="1">
      <alignment horizontal="center"/>
    </xf>
    <xf numFmtId="43" fontId="12" fillId="5" borderId="37" xfId="0" applyNumberFormat="1" applyFont="1" applyFill="1" applyBorder="1" applyAlignment="1" applyProtection="1">
      <alignment horizontal="center"/>
    </xf>
    <xf numFmtId="43" fontId="12" fillId="5" borderId="38" xfId="0" applyNumberFormat="1" applyFont="1" applyFill="1" applyBorder="1" applyAlignment="1" applyProtection="1">
      <alignment horizontal="center"/>
    </xf>
    <xf numFmtId="43" fontId="12" fillId="5" borderId="39" xfId="0" applyNumberFormat="1" applyFont="1" applyFill="1" applyBorder="1" applyAlignment="1" applyProtection="1">
      <alignment horizontal="center"/>
    </xf>
    <xf numFmtId="43" fontId="12" fillId="5" borderId="40" xfId="0" applyNumberFormat="1" applyFont="1" applyFill="1" applyBorder="1" applyAlignment="1" applyProtection="1">
      <alignment horizontal="center"/>
    </xf>
    <xf numFmtId="43" fontId="12" fillId="5" borderId="41" xfId="0" applyNumberFormat="1" applyFont="1" applyFill="1" applyBorder="1" applyAlignment="1" applyProtection="1">
      <alignment horizontal="center"/>
    </xf>
    <xf numFmtId="43" fontId="12" fillId="5" borderId="42" xfId="0" applyNumberFormat="1" applyFont="1" applyFill="1" applyBorder="1" applyAlignment="1" applyProtection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G165"/>
  <sheetViews>
    <sheetView topLeftCell="BL73" zoomScaleNormal="100" zoomScaleSheetLayoutView="100" workbookViewId="0">
      <selection activeCell="DJ79" sqref="DJ79:EA79"/>
    </sheetView>
  </sheetViews>
  <sheetFormatPr defaultColWidth="0.85546875" defaultRowHeight="11.25"/>
  <cols>
    <col min="1" max="108" width="0.85546875" style="1" customWidth="1"/>
    <col min="109" max="109" width="7.140625" style="1" customWidth="1"/>
    <col min="110" max="130" width="0.85546875" style="1" customWidth="1"/>
    <col min="131" max="131" width="4.42578125" style="1" customWidth="1"/>
    <col min="132" max="132" width="3.140625" style="1" customWidth="1"/>
    <col min="133" max="148" width="0.85546875" style="1" customWidth="1"/>
    <col min="149" max="149" width="3.140625" style="1" customWidth="1"/>
    <col min="150" max="166" width="0.85546875" style="1" customWidth="1"/>
    <col min="167" max="167" width="7" style="1" customWidth="1"/>
    <col min="168" max="194" width="0.85546875" style="1"/>
    <col min="195" max="195" width="8.42578125" style="1" customWidth="1"/>
    <col min="196" max="203" width="0.85546875" style="1"/>
    <col min="204" max="204" width="4" style="1" customWidth="1"/>
    <col min="205" max="208" width="0.85546875" style="1"/>
    <col min="209" max="209" width="5.42578125" style="1" customWidth="1"/>
    <col min="210" max="16384" width="0.85546875" style="1"/>
  </cols>
  <sheetData>
    <row r="1" spans="1:167" ht="12" customHeight="1">
      <c r="FK1" s="2" t="s">
        <v>240</v>
      </c>
    </row>
    <row r="2" spans="1:167" ht="6" customHeight="1">
      <c r="FK2" s="2"/>
    </row>
    <row r="3" spans="1:167" ht="15.75" thickBot="1">
      <c r="AI3" s="3"/>
      <c r="AJ3" s="190" t="s">
        <v>237</v>
      </c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3"/>
      <c r="ED3" s="3"/>
      <c r="ET3" s="180" t="s">
        <v>16</v>
      </c>
      <c r="EU3" s="181"/>
      <c r="EV3" s="181"/>
      <c r="EW3" s="181"/>
      <c r="EX3" s="181"/>
      <c r="EY3" s="181"/>
      <c r="EZ3" s="181"/>
      <c r="FA3" s="181"/>
      <c r="FB3" s="181"/>
      <c r="FC3" s="181"/>
      <c r="FD3" s="181"/>
      <c r="FE3" s="181"/>
      <c r="FF3" s="181"/>
      <c r="FG3" s="181"/>
      <c r="FH3" s="181"/>
      <c r="FI3" s="181"/>
      <c r="FJ3" s="181"/>
      <c r="FK3" s="182"/>
    </row>
    <row r="4" spans="1:167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4" t="s">
        <v>17</v>
      </c>
      <c r="ET4" s="138" t="s">
        <v>162</v>
      </c>
      <c r="EU4" s="139"/>
      <c r="EV4" s="139"/>
      <c r="EW4" s="139"/>
      <c r="EX4" s="139"/>
      <c r="EY4" s="139"/>
      <c r="EZ4" s="139"/>
      <c r="FA4" s="139"/>
      <c r="FB4" s="139"/>
      <c r="FC4" s="139"/>
      <c r="FD4" s="139"/>
      <c r="FE4" s="139"/>
      <c r="FF4" s="139"/>
      <c r="FG4" s="139"/>
      <c r="FH4" s="139"/>
      <c r="FI4" s="139"/>
      <c r="FJ4" s="139"/>
      <c r="FK4" s="183"/>
    </row>
    <row r="5" spans="1:167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83" t="s">
        <v>242</v>
      </c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178">
        <v>20</v>
      </c>
      <c r="CR5" s="178"/>
      <c r="CS5" s="178"/>
      <c r="CT5" s="178"/>
      <c r="CU5" s="184" t="s">
        <v>251</v>
      </c>
      <c r="CV5" s="184"/>
      <c r="CW5" s="184"/>
      <c r="CX5" s="1" t="s">
        <v>29</v>
      </c>
      <c r="ER5" s="4" t="s">
        <v>18</v>
      </c>
      <c r="ET5" s="65" t="s">
        <v>252</v>
      </c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177"/>
    </row>
    <row r="6" spans="1:167" ht="13.5" customHeight="1">
      <c r="A6" s="5" t="s">
        <v>167</v>
      </c>
      <c r="AE6" s="179" t="s">
        <v>247</v>
      </c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R6" s="4" t="s">
        <v>19</v>
      </c>
      <c r="ET6" s="65" t="s">
        <v>244</v>
      </c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177"/>
    </row>
    <row r="7" spans="1:167" ht="13.5" customHeight="1">
      <c r="A7" s="5" t="s">
        <v>168</v>
      </c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T7" s="65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177"/>
    </row>
    <row r="8" spans="1:167" ht="13.5" customHeight="1">
      <c r="A8" s="5" t="s">
        <v>169</v>
      </c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R8" s="4" t="s">
        <v>20</v>
      </c>
      <c r="ET8" s="65" t="s">
        <v>245</v>
      </c>
      <c r="EU8" s="66"/>
      <c r="EV8" s="66"/>
      <c r="EW8" s="66"/>
      <c r="EX8" s="66"/>
      <c r="EY8" s="66"/>
      <c r="EZ8" s="66"/>
      <c r="FA8" s="66"/>
      <c r="FB8" s="66"/>
      <c r="FC8" s="66"/>
      <c r="FD8" s="66"/>
      <c r="FE8" s="66"/>
      <c r="FF8" s="66"/>
      <c r="FG8" s="66"/>
      <c r="FH8" s="66"/>
      <c r="FI8" s="66"/>
      <c r="FJ8" s="66"/>
      <c r="FK8" s="177"/>
    </row>
    <row r="9" spans="1:167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3"/>
      <c r="EC9" s="3"/>
      <c r="ED9" s="3"/>
      <c r="ER9" s="4"/>
      <c r="ET9" s="65"/>
      <c r="EU9" s="66"/>
      <c r="EV9" s="66"/>
      <c r="EW9" s="66"/>
      <c r="EX9" s="66"/>
      <c r="EY9" s="66"/>
      <c r="EZ9" s="66"/>
      <c r="FA9" s="66"/>
      <c r="FB9" s="66"/>
      <c r="FC9" s="66"/>
      <c r="FD9" s="66"/>
      <c r="FE9" s="66"/>
      <c r="FF9" s="66"/>
      <c r="FG9" s="66"/>
      <c r="FH9" s="66"/>
      <c r="FI9" s="66"/>
      <c r="FJ9" s="66"/>
      <c r="FK9" s="177"/>
    </row>
    <row r="10" spans="1:167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9"/>
      <c r="EC10" s="9"/>
      <c r="ED10" s="9"/>
      <c r="ER10" s="4" t="s">
        <v>144</v>
      </c>
      <c r="ET10" s="65" t="s">
        <v>246</v>
      </c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  <c r="FG10" s="66"/>
      <c r="FH10" s="66"/>
      <c r="FI10" s="66"/>
      <c r="FJ10" s="66"/>
      <c r="FK10" s="177"/>
    </row>
    <row r="11" spans="1:167" ht="14.1" customHeight="1">
      <c r="A11" s="10" t="s">
        <v>236</v>
      </c>
      <c r="ER11" s="4"/>
      <c r="ET11" s="65"/>
      <c r="EU11" s="66"/>
      <c r="EV11" s="66"/>
      <c r="EW11" s="66"/>
      <c r="EX11" s="66"/>
      <c r="EY11" s="66"/>
      <c r="EZ11" s="66"/>
      <c r="FA11" s="66"/>
      <c r="FB11" s="66"/>
      <c r="FC11" s="66"/>
      <c r="FD11" s="66"/>
      <c r="FE11" s="66"/>
      <c r="FF11" s="66"/>
      <c r="FG11" s="66"/>
      <c r="FH11" s="66"/>
      <c r="FI11" s="66"/>
      <c r="FJ11" s="66"/>
      <c r="FK11" s="177"/>
    </row>
    <row r="12" spans="1:167" ht="14.1" customHeight="1" thickBot="1">
      <c r="A12" s="11" t="s">
        <v>238</v>
      </c>
      <c r="AI12" s="1" t="s">
        <v>172</v>
      </c>
      <c r="ER12" s="4" t="s">
        <v>21</v>
      </c>
      <c r="ET12" s="185" t="s">
        <v>22</v>
      </c>
      <c r="EU12" s="186"/>
      <c r="EV12" s="186"/>
      <c r="EW12" s="186"/>
      <c r="EX12" s="186"/>
      <c r="EY12" s="186"/>
      <c r="EZ12" s="186"/>
      <c r="FA12" s="186"/>
      <c r="FB12" s="186"/>
      <c r="FC12" s="186"/>
      <c r="FD12" s="186"/>
      <c r="FE12" s="186"/>
      <c r="FF12" s="186"/>
      <c r="FG12" s="186"/>
      <c r="FH12" s="186"/>
      <c r="FI12" s="186"/>
      <c r="FJ12" s="186"/>
      <c r="FK12" s="187"/>
    </row>
    <row r="13" spans="1:167" ht="9" customHeight="1"/>
    <row r="14" spans="1:167" s="12" customFormat="1" ht="33" customHeight="1">
      <c r="A14" s="160" t="s">
        <v>136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1"/>
      <c r="BZ14" s="123" t="s">
        <v>137</v>
      </c>
      <c r="CA14" s="123"/>
      <c r="CB14" s="123"/>
      <c r="CC14" s="123"/>
      <c r="CD14" s="123"/>
      <c r="CE14" s="123"/>
      <c r="CF14" s="123"/>
      <c r="CG14" s="123" t="s">
        <v>173</v>
      </c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 t="s">
        <v>174</v>
      </c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 t="s">
        <v>175</v>
      </c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 t="s">
        <v>2</v>
      </c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 t="s">
        <v>1</v>
      </c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  <c r="FI14" s="123"/>
      <c r="FJ14" s="123"/>
      <c r="FK14" s="189"/>
    </row>
    <row r="15" spans="1:167" s="13" customFormat="1" ht="12" customHeight="1" thickBot="1">
      <c r="A15" s="158">
        <v>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98">
        <v>2</v>
      </c>
      <c r="CA15" s="98"/>
      <c r="CB15" s="98"/>
      <c r="CC15" s="98"/>
      <c r="CD15" s="98"/>
      <c r="CE15" s="98"/>
      <c r="CF15" s="98"/>
      <c r="CG15" s="98">
        <v>3</v>
      </c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>
        <v>4</v>
      </c>
      <c r="CS15" s="98"/>
      <c r="CT15" s="98"/>
      <c r="CU15" s="98"/>
      <c r="CV15" s="98"/>
      <c r="CW15" s="98"/>
      <c r="CX15" s="98"/>
      <c r="CY15" s="98"/>
      <c r="CZ15" s="98"/>
      <c r="DA15" s="98"/>
      <c r="DB15" s="98"/>
      <c r="DC15" s="98"/>
      <c r="DD15" s="98"/>
      <c r="DE15" s="98"/>
      <c r="DF15" s="98"/>
      <c r="DG15" s="98"/>
      <c r="DH15" s="98"/>
      <c r="DI15" s="98"/>
      <c r="DJ15" s="98">
        <v>5</v>
      </c>
      <c r="DK15" s="98"/>
      <c r="DL15" s="98"/>
      <c r="DM15" s="98"/>
      <c r="DN15" s="98"/>
      <c r="DO15" s="98"/>
      <c r="DP15" s="98"/>
      <c r="DQ15" s="98"/>
      <c r="DR15" s="98"/>
      <c r="DS15" s="98"/>
      <c r="DT15" s="98"/>
      <c r="DU15" s="98"/>
      <c r="DV15" s="98"/>
      <c r="DW15" s="98"/>
      <c r="DX15" s="98"/>
      <c r="DY15" s="98"/>
      <c r="DZ15" s="98"/>
      <c r="EA15" s="98"/>
      <c r="EB15" s="98">
        <v>6</v>
      </c>
      <c r="EC15" s="98"/>
      <c r="ED15" s="98"/>
      <c r="EE15" s="98"/>
      <c r="EF15" s="98"/>
      <c r="EG15" s="98"/>
      <c r="EH15" s="98"/>
      <c r="EI15" s="98"/>
      <c r="EJ15" s="98"/>
      <c r="EK15" s="98"/>
      <c r="EL15" s="98"/>
      <c r="EM15" s="98"/>
      <c r="EN15" s="98"/>
      <c r="EO15" s="98"/>
      <c r="EP15" s="98"/>
      <c r="EQ15" s="98"/>
      <c r="ER15" s="98"/>
      <c r="ES15" s="98"/>
      <c r="ET15" s="98">
        <v>7</v>
      </c>
      <c r="EU15" s="98"/>
      <c r="EV15" s="98"/>
      <c r="EW15" s="98"/>
      <c r="EX15" s="98"/>
      <c r="EY15" s="98"/>
      <c r="EZ15" s="98"/>
      <c r="FA15" s="98"/>
      <c r="FB15" s="98"/>
      <c r="FC15" s="98"/>
      <c r="FD15" s="98"/>
      <c r="FE15" s="98"/>
      <c r="FF15" s="98"/>
      <c r="FG15" s="98"/>
      <c r="FH15" s="98"/>
      <c r="FI15" s="98"/>
      <c r="FJ15" s="98"/>
      <c r="FK15" s="188"/>
    </row>
    <row r="16" spans="1:167" ht="22.5" customHeight="1">
      <c r="A16" s="191" t="s">
        <v>176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2"/>
      <c r="BZ16" s="138" t="s">
        <v>0</v>
      </c>
      <c r="CA16" s="139"/>
      <c r="CB16" s="139"/>
      <c r="CC16" s="139"/>
      <c r="CD16" s="139"/>
      <c r="CE16" s="139"/>
      <c r="CF16" s="139"/>
      <c r="CG16" s="140">
        <v>100</v>
      </c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117">
        <f>CR17+CR18+CR19+CR20+CR24+CR32+CR38</f>
        <v>463731.14</v>
      </c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>
        <f>DJ17+DJ18+DJ19+DJ20+DJ24+DJ32+DJ38</f>
        <v>33251801.880000003</v>
      </c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52">
        <f>EB17+EB18+EB19+EB20+EB24+EB32+EB38</f>
        <v>0</v>
      </c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17">
        <f>SUM(CR16:ES16)</f>
        <v>33715533.020000003</v>
      </c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32"/>
    </row>
    <row r="17" spans="1:203" ht="15" customHeight="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3"/>
      <c r="BZ17" s="65" t="s">
        <v>3</v>
      </c>
      <c r="CA17" s="66"/>
      <c r="CB17" s="66"/>
      <c r="CC17" s="66"/>
      <c r="CD17" s="66"/>
      <c r="CE17" s="66"/>
      <c r="CF17" s="66"/>
      <c r="CG17" s="97">
        <v>120</v>
      </c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99"/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85">
        <f>SUM(CR17:ES17)</f>
        <v>0</v>
      </c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6"/>
    </row>
    <row r="18" spans="1:203" ht="15" customHeight="1">
      <c r="A18" s="162" t="s">
        <v>177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3"/>
      <c r="BZ18" s="65" t="s">
        <v>4</v>
      </c>
      <c r="CA18" s="66"/>
      <c r="CB18" s="66"/>
      <c r="CC18" s="66"/>
      <c r="CD18" s="66"/>
      <c r="CE18" s="66"/>
      <c r="CF18" s="66"/>
      <c r="CG18" s="97">
        <v>130</v>
      </c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99">
        <f>6327662.33+20169.09</f>
        <v>6347831.4199999999</v>
      </c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85">
        <f>SUM(CR18:ES18)</f>
        <v>6347831.4199999999</v>
      </c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5"/>
      <c r="FF18" s="85"/>
      <c r="FG18" s="85"/>
      <c r="FH18" s="85"/>
      <c r="FI18" s="85"/>
      <c r="FJ18" s="85"/>
      <c r="FK18" s="86"/>
      <c r="FT18" s="64" t="s">
        <v>255</v>
      </c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</row>
    <row r="19" spans="1:203" ht="15" customHeight="1">
      <c r="A19" s="162" t="s">
        <v>178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3"/>
      <c r="BZ19" s="65" t="s">
        <v>5</v>
      </c>
      <c r="CA19" s="66"/>
      <c r="CB19" s="66"/>
      <c r="CC19" s="66"/>
      <c r="CD19" s="66"/>
      <c r="CE19" s="66"/>
      <c r="CF19" s="66"/>
      <c r="CG19" s="97">
        <v>140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99"/>
      <c r="DK19" s="99"/>
      <c r="DL19" s="99"/>
      <c r="DM19" s="99"/>
      <c r="DN19" s="99"/>
      <c r="DO19" s="99"/>
      <c r="DP19" s="99"/>
      <c r="DQ19" s="99"/>
      <c r="DR19" s="99"/>
      <c r="DS19" s="99"/>
      <c r="DT19" s="99"/>
      <c r="DU19" s="99"/>
      <c r="DV19" s="99"/>
      <c r="DW19" s="99"/>
      <c r="DX19" s="99"/>
      <c r="DY19" s="99"/>
      <c r="DZ19" s="99"/>
      <c r="EA19" s="99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85">
        <f>SUM(CR19:ES19)</f>
        <v>0</v>
      </c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5"/>
      <c r="FF19" s="85"/>
      <c r="FG19" s="85"/>
      <c r="FH19" s="85"/>
      <c r="FI19" s="85"/>
      <c r="FJ19" s="85"/>
      <c r="FK19" s="86"/>
    </row>
    <row r="20" spans="1:203" ht="15" customHeight="1">
      <c r="A20" s="162" t="s">
        <v>145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3"/>
      <c r="BZ20" s="65" t="s">
        <v>6</v>
      </c>
      <c r="CA20" s="66"/>
      <c r="CB20" s="66"/>
      <c r="CC20" s="66"/>
      <c r="CD20" s="66"/>
      <c r="CE20" s="66"/>
      <c r="CF20" s="66"/>
      <c r="CG20" s="97">
        <v>150</v>
      </c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85">
        <f>DJ21+DJ23</f>
        <v>0</v>
      </c>
      <c r="DK20" s="85"/>
      <c r="DL20" s="85"/>
      <c r="DM20" s="85"/>
      <c r="DN20" s="85"/>
      <c r="DO20" s="85"/>
      <c r="DP20" s="85"/>
      <c r="DQ20" s="85"/>
      <c r="DR20" s="85"/>
      <c r="DS20" s="85"/>
      <c r="DT20" s="85"/>
      <c r="DU20" s="85"/>
      <c r="DV20" s="85"/>
      <c r="DW20" s="85"/>
      <c r="DX20" s="85"/>
      <c r="DY20" s="85"/>
      <c r="DZ20" s="85"/>
      <c r="EA20" s="85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85">
        <f>SUM(CR20:ES20)</f>
        <v>0</v>
      </c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5"/>
      <c r="FF20" s="85"/>
      <c r="FG20" s="85"/>
      <c r="FH20" s="85"/>
      <c r="FI20" s="85"/>
      <c r="FJ20" s="85"/>
      <c r="FK20" s="86"/>
    </row>
    <row r="21" spans="1:203" ht="12" customHeight="1">
      <c r="A21" s="164" t="s">
        <v>23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5"/>
      <c r="BZ21" s="79" t="s">
        <v>7</v>
      </c>
      <c r="CA21" s="80"/>
      <c r="CB21" s="80"/>
      <c r="CC21" s="80"/>
      <c r="CD21" s="80"/>
      <c r="CE21" s="80"/>
      <c r="CF21" s="81"/>
      <c r="CG21" s="73">
        <v>152</v>
      </c>
      <c r="CH21" s="74"/>
      <c r="CI21" s="74"/>
      <c r="CJ21" s="74"/>
      <c r="CK21" s="74"/>
      <c r="CL21" s="74"/>
      <c r="CM21" s="74"/>
      <c r="CN21" s="74"/>
      <c r="CO21" s="74"/>
      <c r="CP21" s="74"/>
      <c r="CQ21" s="75"/>
      <c r="CR21" s="103"/>
      <c r="CS21" s="104"/>
      <c r="CT21" s="104"/>
      <c r="CU21" s="104"/>
      <c r="CV21" s="104"/>
      <c r="CW21" s="104"/>
      <c r="CX21" s="104"/>
      <c r="CY21" s="104"/>
      <c r="CZ21" s="104"/>
      <c r="DA21" s="104"/>
      <c r="DB21" s="104"/>
      <c r="DC21" s="104"/>
      <c r="DD21" s="104"/>
      <c r="DE21" s="104"/>
      <c r="DF21" s="104"/>
      <c r="DG21" s="104"/>
      <c r="DH21" s="104"/>
      <c r="DI21" s="105"/>
      <c r="DJ21" s="67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9"/>
      <c r="EB21" s="103"/>
      <c r="EC21" s="104"/>
      <c r="ED21" s="104"/>
      <c r="EE21" s="104"/>
      <c r="EF21" s="104"/>
      <c r="EG21" s="104"/>
      <c r="EH21" s="104"/>
      <c r="EI21" s="104"/>
      <c r="EJ21" s="104"/>
      <c r="EK21" s="104"/>
      <c r="EL21" s="104"/>
      <c r="EM21" s="104"/>
      <c r="EN21" s="104"/>
      <c r="EO21" s="104"/>
      <c r="EP21" s="104"/>
      <c r="EQ21" s="104"/>
      <c r="ER21" s="104"/>
      <c r="ES21" s="105"/>
      <c r="ET21" s="89">
        <f>SUM(CR21:ES22)</f>
        <v>0</v>
      </c>
      <c r="EU21" s="90"/>
      <c r="EV21" s="90"/>
      <c r="EW21" s="90"/>
      <c r="EX21" s="90"/>
      <c r="EY21" s="90"/>
      <c r="EZ21" s="90"/>
      <c r="FA21" s="90"/>
      <c r="FB21" s="90"/>
      <c r="FC21" s="90"/>
      <c r="FD21" s="90"/>
      <c r="FE21" s="90"/>
      <c r="FF21" s="90"/>
      <c r="FG21" s="90"/>
      <c r="FH21" s="90"/>
      <c r="FI21" s="90"/>
      <c r="FJ21" s="90"/>
      <c r="FK21" s="91"/>
    </row>
    <row r="22" spans="1:203" ht="22.5" customHeight="1">
      <c r="A22" s="142" t="s">
        <v>158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3"/>
      <c r="BZ22" s="82"/>
      <c r="CA22" s="83"/>
      <c r="CB22" s="83"/>
      <c r="CC22" s="83"/>
      <c r="CD22" s="83"/>
      <c r="CE22" s="83"/>
      <c r="CF22" s="84"/>
      <c r="CG22" s="76"/>
      <c r="CH22" s="77"/>
      <c r="CI22" s="77"/>
      <c r="CJ22" s="77"/>
      <c r="CK22" s="77"/>
      <c r="CL22" s="77"/>
      <c r="CM22" s="77"/>
      <c r="CN22" s="77"/>
      <c r="CO22" s="77"/>
      <c r="CP22" s="77"/>
      <c r="CQ22" s="78"/>
      <c r="CR22" s="106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8"/>
      <c r="DJ22" s="70"/>
      <c r="DK22" s="7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2"/>
      <c r="EB22" s="106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8"/>
      <c r="ET22" s="92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4"/>
    </row>
    <row r="23" spans="1:203" ht="12" customHeight="1">
      <c r="A23" s="144" t="s">
        <v>146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5"/>
      <c r="BZ23" s="65" t="s">
        <v>8</v>
      </c>
      <c r="CA23" s="66"/>
      <c r="CB23" s="66"/>
      <c r="CC23" s="66"/>
      <c r="CD23" s="66"/>
      <c r="CE23" s="66"/>
      <c r="CF23" s="66"/>
      <c r="CG23" s="97">
        <v>153</v>
      </c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99"/>
      <c r="DK23" s="99"/>
      <c r="DL23" s="99"/>
      <c r="DM23" s="99"/>
      <c r="DN23" s="99"/>
      <c r="DO23" s="99"/>
      <c r="DP23" s="99"/>
      <c r="DQ23" s="99"/>
      <c r="DR23" s="99"/>
      <c r="DS23" s="99"/>
      <c r="DT23" s="99"/>
      <c r="DU23" s="99"/>
      <c r="DV23" s="99"/>
      <c r="DW23" s="99"/>
      <c r="DX23" s="99"/>
      <c r="DY23" s="99"/>
      <c r="DZ23" s="99"/>
      <c r="EA23" s="99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85">
        <f>SUM(CR23:ES23)</f>
        <v>0</v>
      </c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  <c r="FF23" s="85"/>
      <c r="FG23" s="85"/>
      <c r="FH23" s="85"/>
      <c r="FI23" s="85"/>
      <c r="FJ23" s="85"/>
      <c r="FK23" s="86"/>
    </row>
    <row r="24" spans="1:203" ht="15" customHeight="1">
      <c r="A24" s="162" t="s">
        <v>140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3"/>
      <c r="BZ24" s="65" t="s">
        <v>9</v>
      </c>
      <c r="CA24" s="66"/>
      <c r="CB24" s="66"/>
      <c r="CC24" s="66"/>
      <c r="CD24" s="66"/>
      <c r="CE24" s="66"/>
      <c r="CF24" s="66"/>
      <c r="CG24" s="97">
        <v>170</v>
      </c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85">
        <f>CR25+CR27+CR31</f>
        <v>0</v>
      </c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>
        <f>DJ25+DJ27+DJ31</f>
        <v>-271015</v>
      </c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85">
        <f>SUM(CR24:ES24)</f>
        <v>-271015</v>
      </c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  <c r="FF24" s="85"/>
      <c r="FG24" s="85"/>
      <c r="FH24" s="85"/>
      <c r="FI24" s="85"/>
      <c r="FJ24" s="85"/>
      <c r="FK24" s="86"/>
    </row>
    <row r="25" spans="1:203" ht="12" customHeight="1">
      <c r="A25" s="164" t="s">
        <v>23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5"/>
      <c r="BZ25" s="79" t="s">
        <v>10</v>
      </c>
      <c r="CA25" s="80"/>
      <c r="CB25" s="80"/>
      <c r="CC25" s="80"/>
      <c r="CD25" s="80"/>
      <c r="CE25" s="80"/>
      <c r="CF25" s="81"/>
      <c r="CG25" s="73">
        <v>171</v>
      </c>
      <c r="CH25" s="74"/>
      <c r="CI25" s="74"/>
      <c r="CJ25" s="74"/>
      <c r="CK25" s="74"/>
      <c r="CL25" s="74"/>
      <c r="CM25" s="74"/>
      <c r="CN25" s="74"/>
      <c r="CO25" s="74"/>
      <c r="CP25" s="74"/>
      <c r="CQ25" s="75"/>
      <c r="CR25" s="67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9"/>
      <c r="DJ25" s="67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9"/>
      <c r="EB25" s="103"/>
      <c r="EC25" s="104"/>
      <c r="ED25" s="104"/>
      <c r="EE25" s="104"/>
      <c r="EF25" s="104"/>
      <c r="EG25" s="104"/>
      <c r="EH25" s="104"/>
      <c r="EI25" s="104"/>
      <c r="EJ25" s="104"/>
      <c r="EK25" s="104"/>
      <c r="EL25" s="104"/>
      <c r="EM25" s="104"/>
      <c r="EN25" s="104"/>
      <c r="EO25" s="104"/>
      <c r="EP25" s="104"/>
      <c r="EQ25" s="104"/>
      <c r="ER25" s="104"/>
      <c r="ES25" s="105"/>
      <c r="ET25" s="89">
        <f>SUM(CR25:ES26)</f>
        <v>0</v>
      </c>
      <c r="EU25" s="90"/>
      <c r="EV25" s="90"/>
      <c r="EW25" s="90"/>
      <c r="EX25" s="90"/>
      <c r="EY25" s="90"/>
      <c r="EZ25" s="90"/>
      <c r="FA25" s="90"/>
      <c r="FB25" s="90"/>
      <c r="FC25" s="90"/>
      <c r="FD25" s="90"/>
      <c r="FE25" s="90"/>
      <c r="FF25" s="90"/>
      <c r="FG25" s="90"/>
      <c r="FH25" s="90"/>
      <c r="FI25" s="90"/>
      <c r="FJ25" s="90"/>
      <c r="FK25" s="91"/>
    </row>
    <row r="26" spans="1:203" ht="12" customHeight="1">
      <c r="A26" s="142" t="s">
        <v>24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3"/>
      <c r="BZ26" s="82"/>
      <c r="CA26" s="83"/>
      <c r="CB26" s="83"/>
      <c r="CC26" s="83"/>
      <c r="CD26" s="83"/>
      <c r="CE26" s="83"/>
      <c r="CF26" s="84"/>
      <c r="CG26" s="76"/>
      <c r="CH26" s="77"/>
      <c r="CI26" s="77"/>
      <c r="CJ26" s="77"/>
      <c r="CK26" s="77"/>
      <c r="CL26" s="77"/>
      <c r="CM26" s="77"/>
      <c r="CN26" s="77"/>
      <c r="CO26" s="77"/>
      <c r="CP26" s="77"/>
      <c r="CQ26" s="78"/>
      <c r="CR26" s="70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  <c r="DF26" s="71"/>
      <c r="DG26" s="71"/>
      <c r="DH26" s="71"/>
      <c r="DI26" s="72"/>
      <c r="DJ26" s="70"/>
      <c r="DK26" s="71"/>
      <c r="DL26" s="71"/>
      <c r="DM26" s="71"/>
      <c r="DN26" s="71"/>
      <c r="DO26" s="71"/>
      <c r="DP26" s="71"/>
      <c r="DQ26" s="71"/>
      <c r="DR26" s="71"/>
      <c r="DS26" s="71"/>
      <c r="DT26" s="71"/>
      <c r="DU26" s="71"/>
      <c r="DV26" s="71"/>
      <c r="DW26" s="71"/>
      <c r="DX26" s="71"/>
      <c r="DY26" s="71"/>
      <c r="DZ26" s="71"/>
      <c r="EA26" s="72"/>
      <c r="EB26" s="106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8"/>
      <c r="ET26" s="92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4"/>
    </row>
    <row r="27" spans="1:203" ht="12" customHeight="1">
      <c r="A27" s="144" t="s">
        <v>25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5"/>
      <c r="BZ27" s="65" t="s">
        <v>11</v>
      </c>
      <c r="CA27" s="66"/>
      <c r="CB27" s="66"/>
      <c r="CC27" s="66"/>
      <c r="CD27" s="66"/>
      <c r="CE27" s="66"/>
      <c r="CF27" s="66"/>
      <c r="CG27" s="97">
        <v>172</v>
      </c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D27" s="99"/>
      <c r="DE27" s="99"/>
      <c r="DF27" s="99"/>
      <c r="DG27" s="99"/>
      <c r="DH27" s="99"/>
      <c r="DI27" s="99"/>
      <c r="DJ27" s="99">
        <v>-271015</v>
      </c>
      <c r="DK27" s="99"/>
      <c r="DL27" s="99"/>
      <c r="DM27" s="99"/>
      <c r="DN27" s="99"/>
      <c r="DO27" s="99"/>
      <c r="DP27" s="99"/>
      <c r="DQ27" s="99"/>
      <c r="DR27" s="99"/>
      <c r="DS27" s="99"/>
      <c r="DT27" s="99"/>
      <c r="DU27" s="99"/>
      <c r="DV27" s="99"/>
      <c r="DW27" s="99"/>
      <c r="DX27" s="99"/>
      <c r="DY27" s="99"/>
      <c r="DZ27" s="99"/>
      <c r="EA27" s="99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85">
        <f>SUM(CR27:ES27)</f>
        <v>-271015</v>
      </c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  <c r="FF27" s="85"/>
      <c r="FG27" s="85"/>
      <c r="FH27" s="85"/>
      <c r="FI27" s="85"/>
      <c r="FJ27" s="85"/>
      <c r="FK27" s="86"/>
    </row>
    <row r="28" spans="1:203" ht="12" customHeight="1">
      <c r="A28" s="164" t="s">
        <v>180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5"/>
      <c r="BZ28" s="79" t="s">
        <v>12</v>
      </c>
      <c r="CA28" s="80"/>
      <c r="CB28" s="80"/>
      <c r="CC28" s="80"/>
      <c r="CD28" s="80"/>
      <c r="CE28" s="80"/>
      <c r="CF28" s="81"/>
      <c r="CG28" s="73">
        <v>172</v>
      </c>
      <c r="CH28" s="74"/>
      <c r="CI28" s="74"/>
      <c r="CJ28" s="74"/>
      <c r="CK28" s="74"/>
      <c r="CL28" s="74"/>
      <c r="CM28" s="74"/>
      <c r="CN28" s="74"/>
      <c r="CO28" s="74"/>
      <c r="CP28" s="74"/>
      <c r="CQ28" s="75"/>
      <c r="CR28" s="67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9"/>
      <c r="DJ28" s="67">
        <v>-271015</v>
      </c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9"/>
      <c r="EB28" s="103"/>
      <c r="EC28" s="104"/>
      <c r="ED28" s="104"/>
      <c r="EE28" s="104"/>
      <c r="EF28" s="104"/>
      <c r="EG28" s="104"/>
      <c r="EH28" s="104"/>
      <c r="EI28" s="104"/>
      <c r="EJ28" s="104"/>
      <c r="EK28" s="104"/>
      <c r="EL28" s="104"/>
      <c r="EM28" s="104"/>
      <c r="EN28" s="104"/>
      <c r="EO28" s="104"/>
      <c r="EP28" s="104"/>
      <c r="EQ28" s="104"/>
      <c r="ER28" s="104"/>
      <c r="ES28" s="105"/>
      <c r="ET28" s="89">
        <f>SUM(CR28:ES29)</f>
        <v>-271015</v>
      </c>
      <c r="EU28" s="90"/>
      <c r="EV28" s="90"/>
      <c r="EW28" s="90"/>
      <c r="EX28" s="90"/>
      <c r="EY28" s="90"/>
      <c r="EZ28" s="90"/>
      <c r="FA28" s="90"/>
      <c r="FB28" s="90"/>
      <c r="FC28" s="90"/>
      <c r="FD28" s="90"/>
      <c r="FE28" s="90"/>
      <c r="FF28" s="90"/>
      <c r="FG28" s="90"/>
      <c r="FH28" s="90"/>
      <c r="FI28" s="90"/>
      <c r="FJ28" s="90"/>
      <c r="FK28" s="91"/>
    </row>
    <row r="29" spans="1:203" ht="12" customHeight="1">
      <c r="A29" s="166" t="s">
        <v>181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82"/>
      <c r="CA29" s="83"/>
      <c r="CB29" s="83"/>
      <c r="CC29" s="83"/>
      <c r="CD29" s="83"/>
      <c r="CE29" s="83"/>
      <c r="CF29" s="84"/>
      <c r="CG29" s="76"/>
      <c r="CH29" s="77"/>
      <c r="CI29" s="77"/>
      <c r="CJ29" s="77"/>
      <c r="CK29" s="77"/>
      <c r="CL29" s="77"/>
      <c r="CM29" s="77"/>
      <c r="CN29" s="77"/>
      <c r="CO29" s="77"/>
      <c r="CP29" s="77"/>
      <c r="CQ29" s="78"/>
      <c r="CR29" s="70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F29" s="71"/>
      <c r="DG29" s="71"/>
      <c r="DH29" s="71"/>
      <c r="DI29" s="72"/>
      <c r="DJ29" s="70"/>
      <c r="DK29" s="71"/>
      <c r="DL29" s="71"/>
      <c r="DM29" s="71"/>
      <c r="DN29" s="71"/>
      <c r="DO29" s="71"/>
      <c r="DP29" s="71"/>
      <c r="DQ29" s="71"/>
      <c r="DR29" s="71"/>
      <c r="DS29" s="71"/>
      <c r="DT29" s="71"/>
      <c r="DU29" s="71"/>
      <c r="DV29" s="71"/>
      <c r="DW29" s="71"/>
      <c r="DX29" s="71"/>
      <c r="DY29" s="71"/>
      <c r="DZ29" s="71"/>
      <c r="EA29" s="72"/>
      <c r="EB29" s="106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8"/>
      <c r="ET29" s="92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4"/>
    </row>
    <row r="30" spans="1:203" ht="12" customHeight="1">
      <c r="A30" s="170" t="s">
        <v>182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1"/>
      <c r="BZ30" s="172" t="s">
        <v>183</v>
      </c>
      <c r="CA30" s="173"/>
      <c r="CB30" s="173"/>
      <c r="CC30" s="173"/>
      <c r="CD30" s="173"/>
      <c r="CE30" s="173"/>
      <c r="CF30" s="174"/>
      <c r="CG30" s="175">
        <v>172</v>
      </c>
      <c r="CH30" s="176"/>
      <c r="CI30" s="176"/>
      <c r="CJ30" s="176"/>
      <c r="CK30" s="176"/>
      <c r="CL30" s="176"/>
      <c r="CM30" s="176"/>
      <c r="CN30" s="176"/>
      <c r="CO30" s="176"/>
      <c r="CP30" s="176"/>
      <c r="CQ30" s="118"/>
      <c r="CR30" s="100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2"/>
      <c r="DJ30" s="193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4"/>
      <c r="DV30" s="194"/>
      <c r="DW30" s="194"/>
      <c r="DX30" s="194"/>
      <c r="DY30" s="194"/>
      <c r="DZ30" s="194"/>
      <c r="EA30" s="195"/>
      <c r="EB30" s="100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2"/>
      <c r="ET30" s="85">
        <f>SUM(CR30:ES30)</f>
        <v>0</v>
      </c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6"/>
    </row>
    <row r="31" spans="1:203" ht="12" customHeight="1">
      <c r="A31" s="144" t="s">
        <v>138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5"/>
      <c r="BZ31" s="65" t="s">
        <v>179</v>
      </c>
      <c r="CA31" s="66"/>
      <c r="CB31" s="66"/>
      <c r="CC31" s="66"/>
      <c r="CD31" s="66"/>
      <c r="CE31" s="66"/>
      <c r="CF31" s="66"/>
      <c r="CG31" s="97">
        <v>173</v>
      </c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9"/>
      <c r="CS31" s="99"/>
      <c r="CT31" s="99"/>
      <c r="CU31" s="99"/>
      <c r="CV31" s="99"/>
      <c r="CW31" s="99"/>
      <c r="CX31" s="99"/>
      <c r="CY31" s="99"/>
      <c r="CZ31" s="99"/>
      <c r="DA31" s="99"/>
      <c r="DB31" s="99"/>
      <c r="DC31" s="99"/>
      <c r="DD31" s="99"/>
      <c r="DE31" s="99"/>
      <c r="DF31" s="99"/>
      <c r="DG31" s="99"/>
      <c r="DH31" s="99"/>
      <c r="DI31" s="99"/>
      <c r="DJ31" s="99"/>
      <c r="DK31" s="99"/>
      <c r="DL31" s="99"/>
      <c r="DM31" s="99"/>
      <c r="DN31" s="99"/>
      <c r="DO31" s="99"/>
      <c r="DP31" s="99"/>
      <c r="DQ31" s="99"/>
      <c r="DR31" s="99"/>
      <c r="DS31" s="99"/>
      <c r="DT31" s="99"/>
      <c r="DU31" s="99"/>
      <c r="DV31" s="99"/>
      <c r="DW31" s="99"/>
      <c r="DX31" s="99"/>
      <c r="DY31" s="99"/>
      <c r="DZ31" s="99"/>
      <c r="EA31" s="99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85">
        <f>SUM(CR31:ES31)</f>
        <v>0</v>
      </c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6"/>
    </row>
    <row r="32" spans="1:203" ht="15" customHeight="1">
      <c r="A32" s="162" t="s">
        <v>26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3"/>
      <c r="BZ32" s="65" t="s">
        <v>13</v>
      </c>
      <c r="CA32" s="66"/>
      <c r="CB32" s="66"/>
      <c r="CC32" s="66"/>
      <c r="CD32" s="66"/>
      <c r="CE32" s="66"/>
      <c r="CF32" s="66"/>
      <c r="CG32" s="97">
        <v>180</v>
      </c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85">
        <f>CR33+CR35+CR36+CR37</f>
        <v>463731.14</v>
      </c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>
        <f>DJ33+DJ35+DJ36+DJ37</f>
        <v>27174985.460000001</v>
      </c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85">
        <f>SUM(CR32:ES32)</f>
        <v>27638716.600000001</v>
      </c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  <c r="FF32" s="85"/>
      <c r="FG32" s="85"/>
      <c r="FH32" s="85"/>
      <c r="FI32" s="85"/>
      <c r="FJ32" s="85"/>
      <c r="FK32" s="86"/>
      <c r="FL32" s="219" t="s">
        <v>284</v>
      </c>
      <c r="FM32" s="220"/>
      <c r="FN32" s="220"/>
      <c r="FO32" s="220"/>
      <c r="FP32" s="220"/>
      <c r="FQ32" s="220"/>
      <c r="FR32" s="220"/>
      <c r="FS32" s="220"/>
      <c r="FT32" s="220"/>
      <c r="FU32" s="220"/>
      <c r="FV32" s="220"/>
      <c r="FW32" s="220"/>
      <c r="FX32" s="220"/>
      <c r="FY32" s="220"/>
      <c r="FZ32" s="220"/>
      <c r="GA32" s="220"/>
      <c r="GB32" s="220"/>
      <c r="GC32" s="221"/>
      <c r="GD32" s="109" t="s">
        <v>266</v>
      </c>
      <c r="GE32" s="110"/>
      <c r="GF32" s="110"/>
      <c r="GG32" s="110"/>
      <c r="GH32" s="110"/>
      <c r="GI32" s="110"/>
      <c r="GJ32" s="110"/>
      <c r="GK32" s="110"/>
      <c r="GL32" s="110"/>
      <c r="GM32" s="110"/>
      <c r="GN32" s="110"/>
      <c r="GO32" s="110"/>
      <c r="GP32" s="110"/>
      <c r="GQ32" s="110"/>
      <c r="GR32" s="110"/>
      <c r="GS32" s="110"/>
      <c r="GT32" s="110"/>
      <c r="GU32" s="111"/>
    </row>
    <row r="33" spans="1:203" ht="12" customHeight="1">
      <c r="A33" s="164" t="s">
        <v>23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5"/>
      <c r="BZ33" s="79" t="s">
        <v>184</v>
      </c>
      <c r="CA33" s="80"/>
      <c r="CB33" s="80"/>
      <c r="CC33" s="80"/>
      <c r="CD33" s="80"/>
      <c r="CE33" s="80"/>
      <c r="CF33" s="81"/>
      <c r="CG33" s="73">
        <v>180</v>
      </c>
      <c r="CH33" s="74"/>
      <c r="CI33" s="74"/>
      <c r="CJ33" s="74"/>
      <c r="CK33" s="74"/>
      <c r="CL33" s="74"/>
      <c r="CM33" s="74"/>
      <c r="CN33" s="74"/>
      <c r="CO33" s="74"/>
      <c r="CP33" s="74"/>
      <c r="CQ33" s="75"/>
      <c r="CR33" s="103"/>
      <c r="CS33" s="104"/>
      <c r="CT33" s="104"/>
      <c r="CU33" s="104"/>
      <c r="CV33" s="104"/>
      <c r="CW33" s="104"/>
      <c r="CX33" s="104"/>
      <c r="CY33" s="104"/>
      <c r="CZ33" s="104"/>
      <c r="DA33" s="104"/>
      <c r="DB33" s="104"/>
      <c r="DC33" s="104"/>
      <c r="DD33" s="104"/>
      <c r="DE33" s="104"/>
      <c r="DF33" s="104"/>
      <c r="DG33" s="104"/>
      <c r="DH33" s="104"/>
      <c r="DI33" s="105"/>
      <c r="DJ33" s="67">
        <f>27132385.46</f>
        <v>27132385.460000001</v>
      </c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9"/>
      <c r="EB33" s="103"/>
      <c r="EC33" s="104"/>
      <c r="ED33" s="104"/>
      <c r="EE33" s="104"/>
      <c r="EF33" s="104"/>
      <c r="EG33" s="104"/>
      <c r="EH33" s="104"/>
      <c r="EI33" s="104"/>
      <c r="EJ33" s="104"/>
      <c r="EK33" s="104"/>
      <c r="EL33" s="104"/>
      <c r="EM33" s="104"/>
      <c r="EN33" s="104"/>
      <c r="EO33" s="104"/>
      <c r="EP33" s="104"/>
      <c r="EQ33" s="104"/>
      <c r="ER33" s="104"/>
      <c r="ES33" s="105"/>
      <c r="ET33" s="89">
        <f>SUM(CR33:ES34)</f>
        <v>27132385.460000001</v>
      </c>
      <c r="EU33" s="90"/>
      <c r="EV33" s="90"/>
      <c r="EW33" s="90"/>
      <c r="EX33" s="90"/>
      <c r="EY33" s="90"/>
      <c r="EZ33" s="90"/>
      <c r="FA33" s="90"/>
      <c r="FB33" s="90"/>
      <c r="FC33" s="90"/>
      <c r="FD33" s="90"/>
      <c r="FE33" s="90"/>
      <c r="FF33" s="90"/>
      <c r="FG33" s="90"/>
      <c r="FH33" s="90"/>
      <c r="FI33" s="90"/>
      <c r="FJ33" s="90"/>
      <c r="FK33" s="91"/>
      <c r="FL33" s="222"/>
      <c r="FM33" s="223"/>
      <c r="FN33" s="223"/>
      <c r="FO33" s="223"/>
      <c r="FP33" s="223"/>
      <c r="FQ33" s="223"/>
      <c r="FR33" s="223"/>
      <c r="FS33" s="223"/>
      <c r="FT33" s="223"/>
      <c r="FU33" s="223"/>
      <c r="FV33" s="223"/>
      <c r="FW33" s="223"/>
      <c r="FX33" s="223"/>
      <c r="FY33" s="223"/>
      <c r="FZ33" s="223"/>
      <c r="GA33" s="223"/>
      <c r="GB33" s="223"/>
      <c r="GC33" s="224"/>
      <c r="GD33" s="112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4"/>
    </row>
    <row r="34" spans="1:203" ht="12" customHeight="1">
      <c r="A34" s="142" t="s">
        <v>188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3"/>
      <c r="BZ34" s="82"/>
      <c r="CA34" s="83"/>
      <c r="CB34" s="83"/>
      <c r="CC34" s="83"/>
      <c r="CD34" s="83"/>
      <c r="CE34" s="83"/>
      <c r="CF34" s="84"/>
      <c r="CG34" s="76"/>
      <c r="CH34" s="77"/>
      <c r="CI34" s="77"/>
      <c r="CJ34" s="77"/>
      <c r="CK34" s="77"/>
      <c r="CL34" s="77"/>
      <c r="CM34" s="77"/>
      <c r="CN34" s="77"/>
      <c r="CO34" s="77"/>
      <c r="CP34" s="77"/>
      <c r="CQ34" s="78"/>
      <c r="CR34" s="106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8"/>
      <c r="DJ34" s="70"/>
      <c r="DK34" s="71"/>
      <c r="DL34" s="71"/>
      <c r="DM34" s="71"/>
      <c r="DN34" s="71"/>
      <c r="DO34" s="71"/>
      <c r="DP34" s="71"/>
      <c r="DQ34" s="71"/>
      <c r="DR34" s="71"/>
      <c r="DS34" s="71"/>
      <c r="DT34" s="71"/>
      <c r="DU34" s="71"/>
      <c r="DV34" s="71"/>
      <c r="DW34" s="71"/>
      <c r="DX34" s="71"/>
      <c r="DY34" s="71"/>
      <c r="DZ34" s="71"/>
      <c r="EA34" s="72"/>
      <c r="EB34" s="106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8"/>
      <c r="ET34" s="92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4"/>
    </row>
    <row r="35" spans="1:203" ht="12" customHeight="1">
      <c r="A35" s="144" t="s">
        <v>189</v>
      </c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5"/>
      <c r="BZ35" s="65" t="s">
        <v>185</v>
      </c>
      <c r="CA35" s="66"/>
      <c r="CB35" s="66"/>
      <c r="CC35" s="66"/>
      <c r="CD35" s="66"/>
      <c r="CE35" s="66"/>
      <c r="CF35" s="66"/>
      <c r="CG35" s="97">
        <v>180</v>
      </c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9">
        <v>463731.14</v>
      </c>
      <c r="CS35" s="99"/>
      <c r="CT35" s="99"/>
      <c r="CU35" s="99"/>
      <c r="CV35" s="99"/>
      <c r="CW35" s="99"/>
      <c r="CX35" s="99"/>
      <c r="CY35" s="99"/>
      <c r="CZ35" s="99"/>
      <c r="DA35" s="99"/>
      <c r="DB35" s="99"/>
      <c r="DC35" s="99"/>
      <c r="DD35" s="99"/>
      <c r="DE35" s="99"/>
      <c r="DF35" s="99"/>
      <c r="DG35" s="99"/>
      <c r="DH35" s="99"/>
      <c r="DI35" s="99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85">
        <f>SUM(CR35:ES35)</f>
        <v>463731.14</v>
      </c>
      <c r="EU35" s="85"/>
      <c r="EV35" s="85"/>
      <c r="EW35" s="85"/>
      <c r="EX35" s="85"/>
      <c r="EY35" s="85"/>
      <c r="EZ35" s="85"/>
      <c r="FA35" s="85"/>
      <c r="FB35" s="85"/>
      <c r="FC35" s="85"/>
      <c r="FD35" s="85"/>
      <c r="FE35" s="85"/>
      <c r="FF35" s="85"/>
      <c r="FG35" s="85"/>
      <c r="FH35" s="85"/>
      <c r="FI35" s="85"/>
      <c r="FJ35" s="85"/>
      <c r="FK35" s="86"/>
    </row>
    <row r="36" spans="1:203" ht="12" customHeight="1">
      <c r="A36" s="144" t="s">
        <v>190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5"/>
      <c r="BZ36" s="65" t="s">
        <v>186</v>
      </c>
      <c r="CA36" s="66"/>
      <c r="CB36" s="66"/>
      <c r="CC36" s="66"/>
      <c r="CD36" s="66"/>
      <c r="CE36" s="66"/>
      <c r="CF36" s="66"/>
      <c r="CG36" s="97">
        <v>180</v>
      </c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85">
        <f>SUM(CR36:ES36)</f>
        <v>0</v>
      </c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6"/>
      <c r="FX36" s="228" t="s">
        <v>262</v>
      </c>
      <c r="FY36" s="228"/>
      <c r="FZ36" s="228"/>
      <c r="GA36" s="228"/>
      <c r="GB36" s="228"/>
      <c r="GC36" s="228"/>
      <c r="GD36" s="228"/>
      <c r="GE36" s="228"/>
      <c r="GF36" s="228"/>
      <c r="GG36" s="228"/>
      <c r="GH36" s="228"/>
      <c r="GI36" s="228"/>
      <c r="GJ36" s="228"/>
      <c r="GK36" s="228"/>
    </row>
    <row r="37" spans="1:203" ht="15" customHeight="1">
      <c r="A37" s="144" t="s">
        <v>191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5"/>
      <c r="BZ37" s="65" t="s">
        <v>187</v>
      </c>
      <c r="CA37" s="66"/>
      <c r="CB37" s="66"/>
      <c r="CC37" s="66"/>
      <c r="CD37" s="66"/>
      <c r="CE37" s="66"/>
      <c r="CF37" s="66"/>
      <c r="CG37" s="97">
        <v>180</v>
      </c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99">
        <f>6417.97+36182.03</f>
        <v>42600</v>
      </c>
      <c r="DK37" s="99"/>
      <c r="DL37" s="99"/>
      <c r="DM37" s="99"/>
      <c r="DN37" s="99"/>
      <c r="DO37" s="99"/>
      <c r="DP37" s="99"/>
      <c r="DQ37" s="99"/>
      <c r="DR37" s="99"/>
      <c r="DS37" s="99"/>
      <c r="DT37" s="99"/>
      <c r="DU37" s="99"/>
      <c r="DV37" s="99"/>
      <c r="DW37" s="99"/>
      <c r="DX37" s="99"/>
      <c r="DY37" s="99"/>
      <c r="DZ37" s="99"/>
      <c r="EA37" s="99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85">
        <f>SUM(CR37:ES37)</f>
        <v>42600</v>
      </c>
      <c r="EU37" s="85"/>
      <c r="EV37" s="85"/>
      <c r="EW37" s="85"/>
      <c r="EX37" s="85"/>
      <c r="EY37" s="85"/>
      <c r="EZ37" s="85"/>
      <c r="FA37" s="85"/>
      <c r="FB37" s="85"/>
      <c r="FC37" s="85"/>
      <c r="FD37" s="85"/>
      <c r="FE37" s="85"/>
      <c r="FF37" s="85"/>
      <c r="FG37" s="85"/>
      <c r="FH37" s="85"/>
      <c r="FI37" s="85"/>
      <c r="FJ37" s="85"/>
      <c r="FK37" s="86"/>
      <c r="FX37" s="228">
        <v>42600</v>
      </c>
      <c r="FY37" s="228"/>
      <c r="FZ37" s="228"/>
      <c r="GA37" s="228"/>
      <c r="GB37" s="228"/>
      <c r="GC37" s="228"/>
      <c r="GD37" s="228"/>
      <c r="GE37" s="228"/>
      <c r="GF37" s="228"/>
      <c r="GG37" s="228"/>
      <c r="GH37" s="228"/>
      <c r="GI37" s="228"/>
      <c r="GJ37" s="228"/>
      <c r="GK37" s="228"/>
    </row>
    <row r="38" spans="1:203" ht="15" customHeight="1">
      <c r="A38" s="168" t="s">
        <v>27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9"/>
      <c r="BZ38" s="65" t="s">
        <v>14</v>
      </c>
      <c r="CA38" s="66"/>
      <c r="CB38" s="66"/>
      <c r="CC38" s="66"/>
      <c r="CD38" s="66"/>
      <c r="CE38" s="66"/>
      <c r="CF38" s="66"/>
      <c r="CG38" s="97">
        <v>130</v>
      </c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99"/>
      <c r="DK38" s="99"/>
      <c r="DL38" s="99"/>
      <c r="DM38" s="99"/>
      <c r="DN38" s="99"/>
      <c r="DO38" s="99"/>
      <c r="DP38" s="99"/>
      <c r="DQ38" s="99"/>
      <c r="DR38" s="99"/>
      <c r="DS38" s="99"/>
      <c r="DT38" s="99"/>
      <c r="DU38" s="99"/>
      <c r="DV38" s="99"/>
      <c r="DW38" s="99"/>
      <c r="DX38" s="99"/>
      <c r="DY38" s="99"/>
      <c r="DZ38" s="99"/>
      <c r="EA38" s="99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85">
        <f>SUM(CR38:ES38)</f>
        <v>0</v>
      </c>
      <c r="EU38" s="85"/>
      <c r="EV38" s="85"/>
      <c r="EW38" s="85"/>
      <c r="EX38" s="85"/>
      <c r="EY38" s="85"/>
      <c r="EZ38" s="85"/>
      <c r="FA38" s="85"/>
      <c r="FB38" s="85"/>
      <c r="FC38" s="85"/>
      <c r="FD38" s="85"/>
      <c r="FE38" s="85"/>
      <c r="FF38" s="85"/>
      <c r="FG38" s="85"/>
      <c r="FH38" s="85"/>
      <c r="FI38" s="85"/>
      <c r="FJ38" s="85"/>
      <c r="FK38" s="86"/>
    </row>
    <row r="39" spans="1:203" ht="15" customHeight="1"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30" t="s">
        <v>166</v>
      </c>
    </row>
    <row r="40" spans="1:203" s="12" customFormat="1" ht="33" customHeight="1">
      <c r="A40" s="161" t="s">
        <v>136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 t="s">
        <v>137</v>
      </c>
      <c r="CA40" s="123"/>
      <c r="CB40" s="123"/>
      <c r="CC40" s="123"/>
      <c r="CD40" s="123"/>
      <c r="CE40" s="123"/>
      <c r="CF40" s="123"/>
      <c r="CG40" s="123" t="s">
        <v>173</v>
      </c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2" t="s">
        <v>174</v>
      </c>
      <c r="CS40" s="122"/>
      <c r="CT40" s="122"/>
      <c r="CU40" s="122"/>
      <c r="CV40" s="122"/>
      <c r="CW40" s="122"/>
      <c r="CX40" s="122"/>
      <c r="CY40" s="122"/>
      <c r="CZ40" s="122"/>
      <c r="DA40" s="122"/>
      <c r="DB40" s="122"/>
      <c r="DC40" s="122"/>
      <c r="DD40" s="122"/>
      <c r="DE40" s="122"/>
      <c r="DF40" s="122"/>
      <c r="DG40" s="122"/>
      <c r="DH40" s="122"/>
      <c r="DI40" s="122"/>
      <c r="DJ40" s="122" t="s">
        <v>175</v>
      </c>
      <c r="DK40" s="122"/>
      <c r="DL40" s="122"/>
      <c r="DM40" s="122"/>
      <c r="DN40" s="122"/>
      <c r="DO40" s="122"/>
      <c r="DP40" s="122"/>
      <c r="DQ40" s="122"/>
      <c r="DR40" s="122"/>
      <c r="DS40" s="122"/>
      <c r="DT40" s="122"/>
      <c r="DU40" s="122"/>
      <c r="DV40" s="122"/>
      <c r="DW40" s="122"/>
      <c r="DX40" s="122"/>
      <c r="DY40" s="122"/>
      <c r="DZ40" s="122"/>
      <c r="EA40" s="122"/>
      <c r="EB40" s="122" t="s">
        <v>2</v>
      </c>
      <c r="EC40" s="122"/>
      <c r="ED40" s="122"/>
      <c r="EE40" s="122"/>
      <c r="EF40" s="122"/>
      <c r="EG40" s="122"/>
      <c r="EH40" s="122"/>
      <c r="EI40" s="122"/>
      <c r="EJ40" s="122"/>
      <c r="EK40" s="122"/>
      <c r="EL40" s="122"/>
      <c r="EM40" s="122"/>
      <c r="EN40" s="122"/>
      <c r="EO40" s="122"/>
      <c r="EP40" s="122"/>
      <c r="EQ40" s="122"/>
      <c r="ER40" s="122"/>
      <c r="ES40" s="122"/>
      <c r="ET40" s="122" t="s">
        <v>1</v>
      </c>
      <c r="EU40" s="122"/>
      <c r="EV40" s="122"/>
      <c r="EW40" s="122"/>
      <c r="EX40" s="122"/>
      <c r="EY40" s="122"/>
      <c r="EZ40" s="122"/>
      <c r="FA40" s="122"/>
      <c r="FB40" s="122"/>
      <c r="FC40" s="122"/>
      <c r="FD40" s="122"/>
      <c r="FE40" s="122"/>
      <c r="FF40" s="122"/>
      <c r="FG40" s="122"/>
      <c r="FH40" s="122"/>
      <c r="FI40" s="122"/>
      <c r="FJ40" s="122"/>
      <c r="FK40" s="133"/>
    </row>
    <row r="41" spans="1:203" s="13" customFormat="1" ht="12" customHeight="1" thickBot="1">
      <c r="A41" s="158">
        <v>1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98">
        <v>2</v>
      </c>
      <c r="CA41" s="98"/>
      <c r="CB41" s="98"/>
      <c r="CC41" s="98"/>
      <c r="CD41" s="98"/>
      <c r="CE41" s="98"/>
      <c r="CF41" s="98"/>
      <c r="CG41" s="98">
        <v>3</v>
      </c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130">
        <v>4</v>
      </c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>
        <v>5</v>
      </c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>
        <v>6</v>
      </c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>
        <v>7</v>
      </c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1"/>
    </row>
    <row r="42" spans="1:203" ht="25.5" customHeight="1">
      <c r="A42" s="191" t="s">
        <v>241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2"/>
      <c r="BZ42" s="138" t="s">
        <v>30</v>
      </c>
      <c r="CA42" s="139"/>
      <c r="CB42" s="139"/>
      <c r="CC42" s="139"/>
      <c r="CD42" s="139"/>
      <c r="CE42" s="139"/>
      <c r="CF42" s="139"/>
      <c r="CG42" s="140">
        <v>200</v>
      </c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117">
        <f>CR43+CR48+CR56+CR60+CR64+CR68+CR72+CR76+CR81</f>
        <v>431747.24</v>
      </c>
      <c r="CS42" s="117"/>
      <c r="CT42" s="117"/>
      <c r="CU42" s="117"/>
      <c r="CV42" s="117"/>
      <c r="CW42" s="117"/>
      <c r="CX42" s="117"/>
      <c r="CY42" s="117"/>
      <c r="CZ42" s="117"/>
      <c r="DA42" s="117"/>
      <c r="DB42" s="117"/>
      <c r="DC42" s="117"/>
      <c r="DD42" s="117"/>
      <c r="DE42" s="117"/>
      <c r="DF42" s="117"/>
      <c r="DG42" s="117"/>
      <c r="DH42" s="117"/>
      <c r="DI42" s="117"/>
      <c r="DJ42" s="117">
        <f>DJ43+DJ48+DJ56+DJ60+DJ64+DJ68+DJ72+DJ76+DJ81</f>
        <v>32540541.159999996</v>
      </c>
      <c r="DK42" s="117"/>
      <c r="DL42" s="117"/>
      <c r="DM42" s="117"/>
      <c r="DN42" s="117"/>
      <c r="DO42" s="117"/>
      <c r="DP42" s="117"/>
      <c r="DQ42" s="117"/>
      <c r="DR42" s="117"/>
      <c r="DS42" s="117"/>
      <c r="DT42" s="117"/>
      <c r="DU42" s="117"/>
      <c r="DV42" s="117"/>
      <c r="DW42" s="117"/>
      <c r="DX42" s="117"/>
      <c r="DY42" s="117"/>
      <c r="DZ42" s="117"/>
      <c r="EA42" s="117"/>
      <c r="EB42" s="117">
        <f>EB43+EB48+EB56+EB60+EB64+EB68+EB72+EB76+EB81</f>
        <v>0</v>
      </c>
      <c r="EC42" s="117"/>
      <c r="ED42" s="117"/>
      <c r="EE42" s="117"/>
      <c r="EF42" s="117"/>
      <c r="EG42" s="117"/>
      <c r="EH42" s="117"/>
      <c r="EI42" s="117"/>
      <c r="EJ42" s="117"/>
      <c r="EK42" s="117"/>
      <c r="EL42" s="117"/>
      <c r="EM42" s="117"/>
      <c r="EN42" s="117"/>
      <c r="EO42" s="117"/>
      <c r="EP42" s="117"/>
      <c r="EQ42" s="117"/>
      <c r="ER42" s="117"/>
      <c r="ES42" s="117"/>
      <c r="ET42" s="117">
        <f>SUM(CR42:ES42)</f>
        <v>32972288.399999995</v>
      </c>
      <c r="EU42" s="117"/>
      <c r="EV42" s="117"/>
      <c r="EW42" s="117"/>
      <c r="EX42" s="117"/>
      <c r="EY42" s="117"/>
      <c r="EZ42" s="117"/>
      <c r="FA42" s="117"/>
      <c r="FB42" s="117"/>
      <c r="FC42" s="117"/>
      <c r="FD42" s="117"/>
      <c r="FE42" s="117"/>
      <c r="FF42" s="117"/>
      <c r="FG42" s="117"/>
      <c r="FH42" s="117"/>
      <c r="FI42" s="117"/>
      <c r="FJ42" s="117"/>
      <c r="FK42" s="132"/>
    </row>
    <row r="43" spans="1:203" ht="15" customHeight="1">
      <c r="A43" s="162" t="s">
        <v>147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3"/>
      <c r="BZ43" s="65" t="s">
        <v>31</v>
      </c>
      <c r="CA43" s="66"/>
      <c r="CB43" s="66"/>
      <c r="CC43" s="66"/>
      <c r="CD43" s="66"/>
      <c r="CE43" s="66"/>
      <c r="CF43" s="66"/>
      <c r="CG43" s="97">
        <v>210</v>
      </c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85">
        <f>SUM(CR44:DI47)</f>
        <v>362176.24</v>
      </c>
      <c r="CS43" s="85"/>
      <c r="CT43" s="85"/>
      <c r="CU43" s="85"/>
      <c r="CV43" s="85"/>
      <c r="CW43" s="85"/>
      <c r="CX43" s="85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>
        <f>SUM(DJ44:EA47)</f>
        <v>23796585.890000001</v>
      </c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85">
        <f>SUM(CR43:ES43)</f>
        <v>24158762.129999999</v>
      </c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6"/>
    </row>
    <row r="44" spans="1:203" ht="12" customHeight="1">
      <c r="A44" s="164" t="s">
        <v>23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5"/>
      <c r="BZ44" s="79" t="s">
        <v>32</v>
      </c>
      <c r="CA44" s="80"/>
      <c r="CB44" s="80"/>
      <c r="CC44" s="80"/>
      <c r="CD44" s="80"/>
      <c r="CE44" s="80"/>
      <c r="CF44" s="81"/>
      <c r="CG44" s="73">
        <v>211</v>
      </c>
      <c r="CH44" s="74"/>
      <c r="CI44" s="74"/>
      <c r="CJ44" s="74"/>
      <c r="CK44" s="74"/>
      <c r="CL44" s="74"/>
      <c r="CM44" s="74"/>
      <c r="CN44" s="74"/>
      <c r="CO44" s="74"/>
      <c r="CP44" s="74"/>
      <c r="CQ44" s="75"/>
      <c r="CR44" s="67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9"/>
      <c r="DJ44" s="67">
        <v>18357593.379999999</v>
      </c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9"/>
      <c r="EB44" s="103"/>
      <c r="EC44" s="104"/>
      <c r="ED44" s="104"/>
      <c r="EE44" s="104"/>
      <c r="EF44" s="104"/>
      <c r="EG44" s="104"/>
      <c r="EH44" s="104"/>
      <c r="EI44" s="104"/>
      <c r="EJ44" s="104"/>
      <c r="EK44" s="104"/>
      <c r="EL44" s="104"/>
      <c r="EM44" s="104"/>
      <c r="EN44" s="104"/>
      <c r="EO44" s="104"/>
      <c r="EP44" s="104"/>
      <c r="EQ44" s="104"/>
      <c r="ER44" s="104"/>
      <c r="ES44" s="105"/>
      <c r="ET44" s="89">
        <f>SUM(CR44:ES45)</f>
        <v>18357593.379999999</v>
      </c>
      <c r="EU44" s="90"/>
      <c r="EV44" s="90"/>
      <c r="EW44" s="90"/>
      <c r="EX44" s="90"/>
      <c r="EY44" s="90"/>
      <c r="EZ44" s="90"/>
      <c r="FA44" s="90"/>
      <c r="FB44" s="90"/>
      <c r="FC44" s="90"/>
      <c r="FD44" s="90"/>
      <c r="FE44" s="90"/>
      <c r="FF44" s="90"/>
      <c r="FG44" s="90"/>
      <c r="FH44" s="90"/>
      <c r="FI44" s="90"/>
      <c r="FJ44" s="90"/>
      <c r="FK44" s="91"/>
    </row>
    <row r="45" spans="1:203" ht="12" customHeight="1">
      <c r="A45" s="142" t="s">
        <v>159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3"/>
      <c r="BZ45" s="82"/>
      <c r="CA45" s="83"/>
      <c r="CB45" s="83"/>
      <c r="CC45" s="83"/>
      <c r="CD45" s="83"/>
      <c r="CE45" s="83"/>
      <c r="CF45" s="84"/>
      <c r="CG45" s="76"/>
      <c r="CH45" s="77"/>
      <c r="CI45" s="77"/>
      <c r="CJ45" s="77"/>
      <c r="CK45" s="77"/>
      <c r="CL45" s="77"/>
      <c r="CM45" s="77"/>
      <c r="CN45" s="77"/>
      <c r="CO45" s="77"/>
      <c r="CP45" s="77"/>
      <c r="CQ45" s="78"/>
      <c r="CR45" s="70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71"/>
      <c r="DH45" s="71"/>
      <c r="DI45" s="72"/>
      <c r="DJ45" s="70"/>
      <c r="DK45" s="71"/>
      <c r="DL45" s="71"/>
      <c r="DM45" s="71"/>
      <c r="DN45" s="71"/>
      <c r="DO45" s="71"/>
      <c r="DP45" s="71"/>
      <c r="DQ45" s="71"/>
      <c r="DR45" s="71"/>
      <c r="DS45" s="71"/>
      <c r="DT45" s="71"/>
      <c r="DU45" s="71"/>
      <c r="DV45" s="71"/>
      <c r="DW45" s="71"/>
      <c r="DX45" s="71"/>
      <c r="DY45" s="71"/>
      <c r="DZ45" s="71"/>
      <c r="EA45" s="72"/>
      <c r="EB45" s="106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8"/>
      <c r="ET45" s="92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4"/>
    </row>
    <row r="46" spans="1:203" ht="15" customHeight="1">
      <c r="A46" s="144" t="s">
        <v>35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5"/>
      <c r="BZ46" s="65" t="s">
        <v>33</v>
      </c>
      <c r="CA46" s="66"/>
      <c r="CB46" s="66"/>
      <c r="CC46" s="66"/>
      <c r="CD46" s="66"/>
      <c r="CE46" s="66"/>
      <c r="CF46" s="66"/>
      <c r="CG46" s="97">
        <v>212</v>
      </c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9">
        <v>362176.24</v>
      </c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E46" s="99"/>
      <c r="DF46" s="99"/>
      <c r="DG46" s="99"/>
      <c r="DH46" s="99"/>
      <c r="DI46" s="99"/>
      <c r="DJ46" s="99"/>
      <c r="DK46" s="99"/>
      <c r="DL46" s="99"/>
      <c r="DM46" s="99"/>
      <c r="DN46" s="99"/>
      <c r="DO46" s="99"/>
      <c r="DP46" s="99"/>
      <c r="DQ46" s="99"/>
      <c r="DR46" s="99"/>
      <c r="DS46" s="99"/>
      <c r="DT46" s="99"/>
      <c r="DU46" s="99"/>
      <c r="DV46" s="99"/>
      <c r="DW46" s="99"/>
      <c r="DX46" s="99"/>
      <c r="DY46" s="99"/>
      <c r="DZ46" s="99"/>
      <c r="EA46" s="99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85">
        <f>SUM(CR46:ES46)</f>
        <v>362176.24</v>
      </c>
      <c r="EU46" s="85"/>
      <c r="EV46" s="85"/>
      <c r="EW46" s="85"/>
      <c r="EX46" s="85"/>
      <c r="EY46" s="85"/>
      <c r="EZ46" s="85"/>
      <c r="FA46" s="85"/>
      <c r="FB46" s="85"/>
      <c r="FC46" s="85"/>
      <c r="FD46" s="85"/>
      <c r="FE46" s="85"/>
      <c r="FF46" s="85"/>
      <c r="FG46" s="85"/>
      <c r="FH46" s="85"/>
      <c r="FI46" s="85"/>
      <c r="FJ46" s="85"/>
      <c r="FK46" s="86"/>
    </row>
    <row r="47" spans="1:203" ht="15" customHeight="1">
      <c r="A47" s="144" t="s">
        <v>148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5"/>
      <c r="BZ47" s="65" t="s">
        <v>34</v>
      </c>
      <c r="CA47" s="66"/>
      <c r="CB47" s="66"/>
      <c r="CC47" s="66"/>
      <c r="CD47" s="66"/>
      <c r="CE47" s="66"/>
      <c r="CF47" s="66"/>
      <c r="CG47" s="97">
        <v>213</v>
      </c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9"/>
      <c r="CS47" s="99"/>
      <c r="CT47" s="99"/>
      <c r="CU47" s="99"/>
      <c r="CV47" s="99"/>
      <c r="CW47" s="99"/>
      <c r="CX47" s="99"/>
      <c r="CY47" s="99"/>
      <c r="CZ47" s="99"/>
      <c r="DA47" s="99"/>
      <c r="DB47" s="99"/>
      <c r="DC47" s="99"/>
      <c r="DD47" s="99"/>
      <c r="DE47" s="99"/>
      <c r="DF47" s="99"/>
      <c r="DG47" s="99"/>
      <c r="DH47" s="99"/>
      <c r="DI47" s="99"/>
      <c r="DJ47" s="99">
        <v>5438992.5099999998</v>
      </c>
      <c r="DK47" s="99"/>
      <c r="DL47" s="99"/>
      <c r="DM47" s="99"/>
      <c r="DN47" s="99"/>
      <c r="DO47" s="99"/>
      <c r="DP47" s="99"/>
      <c r="DQ47" s="99"/>
      <c r="DR47" s="99"/>
      <c r="DS47" s="99"/>
      <c r="DT47" s="99"/>
      <c r="DU47" s="99"/>
      <c r="DV47" s="99"/>
      <c r="DW47" s="99"/>
      <c r="DX47" s="99"/>
      <c r="DY47" s="99"/>
      <c r="DZ47" s="99"/>
      <c r="EA47" s="99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85">
        <f>SUM(CR47:ES47)</f>
        <v>5438992.5099999998</v>
      </c>
      <c r="EU47" s="85"/>
      <c r="EV47" s="85"/>
      <c r="EW47" s="85"/>
      <c r="EX47" s="85"/>
      <c r="EY47" s="85"/>
      <c r="EZ47" s="85"/>
      <c r="FA47" s="85"/>
      <c r="FB47" s="85"/>
      <c r="FC47" s="85"/>
      <c r="FD47" s="85"/>
      <c r="FE47" s="85"/>
      <c r="FF47" s="85"/>
      <c r="FG47" s="85"/>
      <c r="FH47" s="85"/>
      <c r="FI47" s="85"/>
      <c r="FJ47" s="85"/>
      <c r="FK47" s="86"/>
    </row>
    <row r="48" spans="1:203" ht="15" customHeight="1">
      <c r="A48" s="162" t="s">
        <v>149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3"/>
      <c r="BZ48" s="65" t="s">
        <v>36</v>
      </c>
      <c r="CA48" s="66"/>
      <c r="CB48" s="66"/>
      <c r="CC48" s="66"/>
      <c r="CD48" s="66"/>
      <c r="CE48" s="66"/>
      <c r="CF48" s="66"/>
      <c r="CG48" s="97">
        <v>220</v>
      </c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85">
        <f>SUM(CR49:DI55)</f>
        <v>22240</v>
      </c>
      <c r="CS48" s="85"/>
      <c r="CT48" s="85"/>
      <c r="CU48" s="85"/>
      <c r="CV48" s="85"/>
      <c r="CW48" s="85"/>
      <c r="CX48" s="85"/>
      <c r="CY48" s="85"/>
      <c r="CZ48" s="85"/>
      <c r="DA48" s="85"/>
      <c r="DB48" s="85"/>
      <c r="DC48" s="85"/>
      <c r="DD48" s="85"/>
      <c r="DE48" s="85"/>
      <c r="DF48" s="85"/>
      <c r="DG48" s="85"/>
      <c r="DH48" s="85"/>
      <c r="DI48" s="85"/>
      <c r="DJ48" s="85">
        <f>SUM(DJ49:EA55)</f>
        <v>2357867.81</v>
      </c>
      <c r="DK48" s="85"/>
      <c r="DL48" s="85"/>
      <c r="DM48" s="85"/>
      <c r="DN48" s="85"/>
      <c r="DO48" s="85"/>
      <c r="DP48" s="85"/>
      <c r="DQ48" s="85"/>
      <c r="DR48" s="85"/>
      <c r="DS48" s="85"/>
      <c r="DT48" s="85"/>
      <c r="DU48" s="85"/>
      <c r="DV48" s="85"/>
      <c r="DW48" s="85"/>
      <c r="DX48" s="85"/>
      <c r="DY48" s="85"/>
      <c r="DZ48" s="85"/>
      <c r="EA48" s="85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85">
        <f>SUM(CR48:ES48)</f>
        <v>2380107.81</v>
      </c>
      <c r="EU48" s="85"/>
      <c r="EV48" s="85"/>
      <c r="EW48" s="85"/>
      <c r="EX48" s="85"/>
      <c r="EY48" s="85"/>
      <c r="EZ48" s="85"/>
      <c r="FA48" s="85"/>
      <c r="FB48" s="85"/>
      <c r="FC48" s="85"/>
      <c r="FD48" s="85"/>
      <c r="FE48" s="85"/>
      <c r="FF48" s="85"/>
      <c r="FG48" s="85"/>
      <c r="FH48" s="85"/>
      <c r="FI48" s="85"/>
      <c r="FJ48" s="85"/>
      <c r="FK48" s="86"/>
    </row>
    <row r="49" spans="1:167" ht="12" customHeight="1">
      <c r="A49" s="164" t="s">
        <v>23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5"/>
      <c r="BZ49" s="79" t="s">
        <v>37</v>
      </c>
      <c r="CA49" s="80"/>
      <c r="CB49" s="80"/>
      <c r="CC49" s="80"/>
      <c r="CD49" s="80"/>
      <c r="CE49" s="80"/>
      <c r="CF49" s="81"/>
      <c r="CG49" s="73">
        <v>221</v>
      </c>
      <c r="CH49" s="74"/>
      <c r="CI49" s="74"/>
      <c r="CJ49" s="74"/>
      <c r="CK49" s="74"/>
      <c r="CL49" s="74"/>
      <c r="CM49" s="74"/>
      <c r="CN49" s="74"/>
      <c r="CO49" s="74"/>
      <c r="CP49" s="74"/>
      <c r="CQ49" s="75"/>
      <c r="CR49" s="67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9"/>
      <c r="DJ49" s="67">
        <v>17618.34</v>
      </c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9"/>
      <c r="EB49" s="103"/>
      <c r="EC49" s="104"/>
      <c r="ED49" s="104"/>
      <c r="EE49" s="104"/>
      <c r="EF49" s="104"/>
      <c r="EG49" s="104"/>
      <c r="EH49" s="104"/>
      <c r="EI49" s="104"/>
      <c r="EJ49" s="104"/>
      <c r="EK49" s="104"/>
      <c r="EL49" s="104"/>
      <c r="EM49" s="104"/>
      <c r="EN49" s="104"/>
      <c r="EO49" s="104"/>
      <c r="EP49" s="104"/>
      <c r="EQ49" s="104"/>
      <c r="ER49" s="104"/>
      <c r="ES49" s="105"/>
      <c r="ET49" s="89">
        <f>SUM(CR49:ES50)</f>
        <v>17618.34</v>
      </c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1"/>
    </row>
    <row r="50" spans="1:167" ht="12" customHeight="1">
      <c r="A50" s="142" t="s">
        <v>43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3"/>
      <c r="BZ50" s="82"/>
      <c r="CA50" s="83"/>
      <c r="CB50" s="83"/>
      <c r="CC50" s="83"/>
      <c r="CD50" s="83"/>
      <c r="CE50" s="83"/>
      <c r="CF50" s="84"/>
      <c r="CG50" s="76"/>
      <c r="CH50" s="77"/>
      <c r="CI50" s="77"/>
      <c r="CJ50" s="77"/>
      <c r="CK50" s="77"/>
      <c r="CL50" s="77"/>
      <c r="CM50" s="77"/>
      <c r="CN50" s="77"/>
      <c r="CO50" s="77"/>
      <c r="CP50" s="77"/>
      <c r="CQ50" s="78"/>
      <c r="CR50" s="70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2"/>
      <c r="DJ50" s="70"/>
      <c r="DK50" s="71"/>
      <c r="DL50" s="71"/>
      <c r="DM50" s="71"/>
      <c r="DN50" s="71"/>
      <c r="DO50" s="71"/>
      <c r="DP50" s="71"/>
      <c r="DQ50" s="71"/>
      <c r="DR50" s="71"/>
      <c r="DS50" s="71"/>
      <c r="DT50" s="71"/>
      <c r="DU50" s="71"/>
      <c r="DV50" s="71"/>
      <c r="DW50" s="71"/>
      <c r="DX50" s="71"/>
      <c r="DY50" s="71"/>
      <c r="DZ50" s="71"/>
      <c r="EA50" s="72"/>
      <c r="EB50" s="106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8"/>
      <c r="ET50" s="92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4"/>
    </row>
    <row r="51" spans="1:167" ht="15" customHeight="1">
      <c r="A51" s="144" t="s">
        <v>44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5"/>
      <c r="BZ51" s="65" t="s">
        <v>38</v>
      </c>
      <c r="CA51" s="66"/>
      <c r="CB51" s="66"/>
      <c r="CC51" s="66"/>
      <c r="CD51" s="66"/>
      <c r="CE51" s="66"/>
      <c r="CF51" s="66"/>
      <c r="CG51" s="97">
        <v>222</v>
      </c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9">
        <v>22240</v>
      </c>
      <c r="CS51" s="99"/>
      <c r="CT51" s="99"/>
      <c r="CU51" s="99"/>
      <c r="CV51" s="99"/>
      <c r="CW51" s="99"/>
      <c r="CX51" s="99"/>
      <c r="CY51" s="99"/>
      <c r="CZ51" s="99"/>
      <c r="DA51" s="99"/>
      <c r="DB51" s="99"/>
      <c r="DC51" s="99"/>
      <c r="DD51" s="99"/>
      <c r="DE51" s="99"/>
      <c r="DF51" s="99"/>
      <c r="DG51" s="99"/>
      <c r="DH51" s="99"/>
      <c r="DI51" s="99"/>
      <c r="DJ51" s="99"/>
      <c r="DK51" s="99"/>
      <c r="DL51" s="99"/>
      <c r="DM51" s="99"/>
      <c r="DN51" s="99"/>
      <c r="DO51" s="99"/>
      <c r="DP51" s="99"/>
      <c r="DQ51" s="99"/>
      <c r="DR51" s="99"/>
      <c r="DS51" s="99"/>
      <c r="DT51" s="99"/>
      <c r="DU51" s="99"/>
      <c r="DV51" s="99"/>
      <c r="DW51" s="99"/>
      <c r="DX51" s="99"/>
      <c r="DY51" s="99"/>
      <c r="DZ51" s="99"/>
      <c r="EA51" s="99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85">
        <f t="shared" ref="ET51:ET56" si="0">SUM(CR51:ES51)</f>
        <v>22240</v>
      </c>
      <c r="EU51" s="85"/>
      <c r="EV51" s="85"/>
      <c r="EW51" s="85"/>
      <c r="EX51" s="85"/>
      <c r="EY51" s="85"/>
      <c r="EZ51" s="85"/>
      <c r="FA51" s="85"/>
      <c r="FB51" s="85"/>
      <c r="FC51" s="85"/>
      <c r="FD51" s="85"/>
      <c r="FE51" s="85"/>
      <c r="FF51" s="85"/>
      <c r="FG51" s="85"/>
      <c r="FH51" s="85"/>
      <c r="FI51" s="85"/>
      <c r="FJ51" s="85"/>
      <c r="FK51" s="86"/>
    </row>
    <row r="52" spans="1:167" ht="15" customHeight="1">
      <c r="A52" s="144" t="s">
        <v>45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5"/>
      <c r="BZ52" s="65" t="s">
        <v>39</v>
      </c>
      <c r="CA52" s="66"/>
      <c r="CB52" s="66"/>
      <c r="CC52" s="66"/>
      <c r="CD52" s="66"/>
      <c r="CE52" s="66"/>
      <c r="CF52" s="66"/>
      <c r="CG52" s="97">
        <v>223</v>
      </c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99"/>
      <c r="DC52" s="99"/>
      <c r="DD52" s="99"/>
      <c r="DE52" s="99"/>
      <c r="DF52" s="99"/>
      <c r="DG52" s="99"/>
      <c r="DH52" s="99"/>
      <c r="DI52" s="99"/>
      <c r="DJ52" s="99">
        <v>1783891.36</v>
      </c>
      <c r="DK52" s="99"/>
      <c r="DL52" s="99"/>
      <c r="DM52" s="99"/>
      <c r="DN52" s="99"/>
      <c r="DO52" s="99"/>
      <c r="DP52" s="99"/>
      <c r="DQ52" s="99"/>
      <c r="DR52" s="99"/>
      <c r="DS52" s="99"/>
      <c r="DT52" s="99"/>
      <c r="DU52" s="99"/>
      <c r="DV52" s="99"/>
      <c r="DW52" s="99"/>
      <c r="DX52" s="99"/>
      <c r="DY52" s="99"/>
      <c r="DZ52" s="99"/>
      <c r="EA52" s="99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85">
        <f t="shared" si="0"/>
        <v>1783891.36</v>
      </c>
      <c r="EU52" s="85"/>
      <c r="EV52" s="85"/>
      <c r="EW52" s="85"/>
      <c r="EX52" s="85"/>
      <c r="EY52" s="85"/>
      <c r="EZ52" s="85"/>
      <c r="FA52" s="85"/>
      <c r="FB52" s="85"/>
      <c r="FC52" s="85"/>
      <c r="FD52" s="85"/>
      <c r="FE52" s="85"/>
      <c r="FF52" s="85"/>
      <c r="FG52" s="85"/>
      <c r="FH52" s="85"/>
      <c r="FI52" s="85"/>
      <c r="FJ52" s="85"/>
      <c r="FK52" s="86"/>
    </row>
    <row r="53" spans="1:167" ht="15" customHeight="1">
      <c r="A53" s="144" t="s">
        <v>46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5"/>
      <c r="BZ53" s="65" t="s">
        <v>40</v>
      </c>
      <c r="CA53" s="66"/>
      <c r="CB53" s="66"/>
      <c r="CC53" s="66"/>
      <c r="CD53" s="66"/>
      <c r="CE53" s="66"/>
      <c r="CF53" s="66"/>
      <c r="CG53" s="97">
        <v>224</v>
      </c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F53" s="99"/>
      <c r="DG53" s="99"/>
      <c r="DH53" s="99"/>
      <c r="DI53" s="99"/>
      <c r="DJ53" s="99"/>
      <c r="DK53" s="99"/>
      <c r="DL53" s="99"/>
      <c r="DM53" s="99"/>
      <c r="DN53" s="99"/>
      <c r="DO53" s="99"/>
      <c r="DP53" s="99"/>
      <c r="DQ53" s="99"/>
      <c r="DR53" s="99"/>
      <c r="DS53" s="99"/>
      <c r="DT53" s="99"/>
      <c r="DU53" s="99"/>
      <c r="DV53" s="99"/>
      <c r="DW53" s="99"/>
      <c r="DX53" s="99"/>
      <c r="DY53" s="99"/>
      <c r="DZ53" s="99"/>
      <c r="EA53" s="99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85">
        <f t="shared" si="0"/>
        <v>0</v>
      </c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6"/>
    </row>
    <row r="54" spans="1:167" ht="15" customHeight="1">
      <c r="A54" s="144" t="s">
        <v>150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5"/>
      <c r="BZ54" s="65" t="s">
        <v>41</v>
      </c>
      <c r="CA54" s="66"/>
      <c r="CB54" s="66"/>
      <c r="CC54" s="66"/>
      <c r="CD54" s="66"/>
      <c r="CE54" s="66"/>
      <c r="CF54" s="66"/>
      <c r="CG54" s="97">
        <v>225</v>
      </c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>
        <v>191932.17</v>
      </c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85">
        <f t="shared" si="0"/>
        <v>191932.17</v>
      </c>
      <c r="EU54" s="85"/>
      <c r="EV54" s="85"/>
      <c r="EW54" s="85"/>
      <c r="EX54" s="85"/>
      <c r="EY54" s="85"/>
      <c r="EZ54" s="85"/>
      <c r="FA54" s="85"/>
      <c r="FB54" s="85"/>
      <c r="FC54" s="85"/>
      <c r="FD54" s="85"/>
      <c r="FE54" s="85"/>
      <c r="FF54" s="85"/>
      <c r="FG54" s="85"/>
      <c r="FH54" s="85"/>
      <c r="FI54" s="85"/>
      <c r="FJ54" s="85"/>
      <c r="FK54" s="86"/>
    </row>
    <row r="55" spans="1:167" ht="15" customHeight="1">
      <c r="A55" s="144" t="s">
        <v>151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5"/>
      <c r="BZ55" s="65" t="s">
        <v>42</v>
      </c>
      <c r="CA55" s="66"/>
      <c r="CB55" s="66"/>
      <c r="CC55" s="66"/>
      <c r="CD55" s="66"/>
      <c r="CE55" s="66"/>
      <c r="CF55" s="66"/>
      <c r="CG55" s="97">
        <v>226</v>
      </c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9"/>
      <c r="CS55" s="99"/>
      <c r="CT55" s="99"/>
      <c r="CU55" s="99"/>
      <c r="CV55" s="99"/>
      <c r="CW55" s="99"/>
      <c r="CX55" s="99"/>
      <c r="CY55" s="99"/>
      <c r="CZ55" s="99"/>
      <c r="DA55" s="99"/>
      <c r="DB55" s="99"/>
      <c r="DC55" s="99"/>
      <c r="DD55" s="99"/>
      <c r="DE55" s="99"/>
      <c r="DF55" s="99"/>
      <c r="DG55" s="99"/>
      <c r="DH55" s="99"/>
      <c r="DI55" s="99"/>
      <c r="DJ55" s="99">
        <v>364425.94</v>
      </c>
      <c r="DK55" s="99"/>
      <c r="DL55" s="99"/>
      <c r="DM55" s="99"/>
      <c r="DN55" s="99"/>
      <c r="DO55" s="99"/>
      <c r="DP55" s="99"/>
      <c r="DQ55" s="99"/>
      <c r="DR55" s="99"/>
      <c r="DS55" s="99"/>
      <c r="DT55" s="99"/>
      <c r="DU55" s="99"/>
      <c r="DV55" s="99"/>
      <c r="DW55" s="99"/>
      <c r="DX55" s="99"/>
      <c r="DY55" s="99"/>
      <c r="DZ55" s="99"/>
      <c r="EA55" s="99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85">
        <f t="shared" si="0"/>
        <v>364425.94</v>
      </c>
      <c r="EU55" s="85"/>
      <c r="EV55" s="85"/>
      <c r="EW55" s="85"/>
      <c r="EX55" s="85"/>
      <c r="EY55" s="85"/>
      <c r="EZ55" s="85"/>
      <c r="FA55" s="85"/>
      <c r="FB55" s="85"/>
      <c r="FC55" s="85"/>
      <c r="FD55" s="85"/>
      <c r="FE55" s="85"/>
      <c r="FF55" s="85"/>
      <c r="FG55" s="85"/>
      <c r="FH55" s="85"/>
      <c r="FI55" s="85"/>
      <c r="FJ55" s="85"/>
      <c r="FK55" s="86"/>
    </row>
    <row r="56" spans="1:167" ht="15" customHeight="1">
      <c r="A56" s="162" t="s">
        <v>192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3"/>
      <c r="BZ56" s="65" t="s">
        <v>47</v>
      </c>
      <c r="CA56" s="66"/>
      <c r="CB56" s="66"/>
      <c r="CC56" s="66"/>
      <c r="CD56" s="66"/>
      <c r="CE56" s="66"/>
      <c r="CF56" s="66"/>
      <c r="CG56" s="97">
        <v>230</v>
      </c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85">
        <f>SUM(CR57:DI59)</f>
        <v>0</v>
      </c>
      <c r="CS56" s="85"/>
      <c r="CT56" s="85"/>
      <c r="CU56" s="85"/>
      <c r="CV56" s="85"/>
      <c r="CW56" s="85"/>
      <c r="CX56" s="85"/>
      <c r="CY56" s="85"/>
      <c r="CZ56" s="85"/>
      <c r="DA56" s="85"/>
      <c r="DB56" s="85"/>
      <c r="DC56" s="85"/>
      <c r="DD56" s="85"/>
      <c r="DE56" s="85"/>
      <c r="DF56" s="85"/>
      <c r="DG56" s="85"/>
      <c r="DH56" s="85"/>
      <c r="DI56" s="85"/>
      <c r="DJ56" s="85">
        <f>SUM(DJ57:EA59)</f>
        <v>0</v>
      </c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85">
        <f t="shared" si="0"/>
        <v>0</v>
      </c>
      <c r="EU56" s="85"/>
      <c r="EV56" s="85"/>
      <c r="EW56" s="85"/>
      <c r="EX56" s="85"/>
      <c r="EY56" s="85"/>
      <c r="EZ56" s="85"/>
      <c r="FA56" s="85"/>
      <c r="FB56" s="85"/>
      <c r="FC56" s="85"/>
      <c r="FD56" s="85"/>
      <c r="FE56" s="85"/>
      <c r="FF56" s="85"/>
      <c r="FG56" s="85"/>
      <c r="FH56" s="85"/>
      <c r="FI56" s="85"/>
      <c r="FJ56" s="85"/>
      <c r="FK56" s="86"/>
    </row>
    <row r="57" spans="1:167" ht="12" customHeight="1">
      <c r="A57" s="164" t="s">
        <v>23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5"/>
      <c r="BZ57" s="79" t="s">
        <v>48</v>
      </c>
      <c r="CA57" s="80"/>
      <c r="CB57" s="80"/>
      <c r="CC57" s="80"/>
      <c r="CD57" s="80"/>
      <c r="CE57" s="80"/>
      <c r="CF57" s="81"/>
      <c r="CG57" s="73">
        <v>231</v>
      </c>
      <c r="CH57" s="74"/>
      <c r="CI57" s="74"/>
      <c r="CJ57" s="74"/>
      <c r="CK57" s="74"/>
      <c r="CL57" s="74"/>
      <c r="CM57" s="74"/>
      <c r="CN57" s="74"/>
      <c r="CO57" s="74"/>
      <c r="CP57" s="74"/>
      <c r="CQ57" s="75"/>
      <c r="CR57" s="103"/>
      <c r="CS57" s="104"/>
      <c r="CT57" s="104"/>
      <c r="CU57" s="104"/>
      <c r="CV57" s="104"/>
      <c r="CW57" s="104"/>
      <c r="CX57" s="104"/>
      <c r="CY57" s="104"/>
      <c r="CZ57" s="104"/>
      <c r="DA57" s="104"/>
      <c r="DB57" s="104"/>
      <c r="DC57" s="104"/>
      <c r="DD57" s="104"/>
      <c r="DE57" s="104"/>
      <c r="DF57" s="104"/>
      <c r="DG57" s="104"/>
      <c r="DH57" s="104"/>
      <c r="DI57" s="105"/>
      <c r="DJ57" s="67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9"/>
      <c r="EB57" s="103"/>
      <c r="EC57" s="104"/>
      <c r="ED57" s="104"/>
      <c r="EE57" s="104"/>
      <c r="EF57" s="104"/>
      <c r="EG57" s="104"/>
      <c r="EH57" s="104"/>
      <c r="EI57" s="104"/>
      <c r="EJ57" s="104"/>
      <c r="EK57" s="104"/>
      <c r="EL57" s="104"/>
      <c r="EM57" s="104"/>
      <c r="EN57" s="104"/>
      <c r="EO57" s="104"/>
      <c r="EP57" s="104"/>
      <c r="EQ57" s="104"/>
      <c r="ER57" s="104"/>
      <c r="ES57" s="105"/>
      <c r="ET57" s="89">
        <f>SUM(CR57:ES58)</f>
        <v>0</v>
      </c>
      <c r="EU57" s="90"/>
      <c r="EV57" s="90"/>
      <c r="EW57" s="90"/>
      <c r="EX57" s="90"/>
      <c r="EY57" s="90"/>
      <c r="EZ57" s="90"/>
      <c r="FA57" s="90"/>
      <c r="FB57" s="90"/>
      <c r="FC57" s="90"/>
      <c r="FD57" s="90"/>
      <c r="FE57" s="90"/>
      <c r="FF57" s="90"/>
      <c r="FG57" s="90"/>
      <c r="FH57" s="90"/>
      <c r="FI57" s="90"/>
      <c r="FJ57" s="90"/>
      <c r="FK57" s="91"/>
    </row>
    <row r="58" spans="1:167" ht="12" customHeight="1">
      <c r="A58" s="142" t="s">
        <v>193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3"/>
      <c r="BZ58" s="82"/>
      <c r="CA58" s="83"/>
      <c r="CB58" s="83"/>
      <c r="CC58" s="83"/>
      <c r="CD58" s="83"/>
      <c r="CE58" s="83"/>
      <c r="CF58" s="84"/>
      <c r="CG58" s="76"/>
      <c r="CH58" s="77"/>
      <c r="CI58" s="77"/>
      <c r="CJ58" s="77"/>
      <c r="CK58" s="77"/>
      <c r="CL58" s="77"/>
      <c r="CM58" s="77"/>
      <c r="CN58" s="77"/>
      <c r="CO58" s="77"/>
      <c r="CP58" s="77"/>
      <c r="CQ58" s="78"/>
      <c r="CR58" s="106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8"/>
      <c r="DJ58" s="70"/>
      <c r="DK58" s="71"/>
      <c r="DL58" s="71"/>
      <c r="DM58" s="71"/>
      <c r="DN58" s="71"/>
      <c r="DO58" s="71"/>
      <c r="DP58" s="71"/>
      <c r="DQ58" s="71"/>
      <c r="DR58" s="71"/>
      <c r="DS58" s="71"/>
      <c r="DT58" s="71"/>
      <c r="DU58" s="71"/>
      <c r="DV58" s="71"/>
      <c r="DW58" s="71"/>
      <c r="DX58" s="71"/>
      <c r="DY58" s="71"/>
      <c r="DZ58" s="71"/>
      <c r="EA58" s="72"/>
      <c r="EB58" s="106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8"/>
      <c r="ET58" s="92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4"/>
    </row>
    <row r="59" spans="1:167" ht="15" customHeight="1">
      <c r="A59" s="144" t="s">
        <v>194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5"/>
      <c r="BZ59" s="65" t="s">
        <v>49</v>
      </c>
      <c r="CA59" s="66"/>
      <c r="CB59" s="66"/>
      <c r="CC59" s="66"/>
      <c r="CD59" s="66"/>
      <c r="CE59" s="66"/>
      <c r="CF59" s="66"/>
      <c r="CG59" s="97">
        <v>232</v>
      </c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99"/>
      <c r="DK59" s="99"/>
      <c r="DL59" s="99"/>
      <c r="DM59" s="99"/>
      <c r="DN59" s="99"/>
      <c r="DO59" s="99"/>
      <c r="DP59" s="99"/>
      <c r="DQ59" s="99"/>
      <c r="DR59" s="99"/>
      <c r="DS59" s="99"/>
      <c r="DT59" s="99"/>
      <c r="DU59" s="99"/>
      <c r="DV59" s="99"/>
      <c r="DW59" s="99"/>
      <c r="DX59" s="99"/>
      <c r="DY59" s="99"/>
      <c r="DZ59" s="99"/>
      <c r="EA59" s="99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4"/>
      <c r="EO59" s="64"/>
      <c r="EP59" s="64"/>
      <c r="EQ59" s="64"/>
      <c r="ER59" s="64"/>
      <c r="ES59" s="64"/>
      <c r="ET59" s="85">
        <f>SUM(CR59:ES59)</f>
        <v>0</v>
      </c>
      <c r="EU59" s="85"/>
      <c r="EV59" s="85"/>
      <c r="EW59" s="85"/>
      <c r="EX59" s="85"/>
      <c r="EY59" s="85"/>
      <c r="EZ59" s="85"/>
      <c r="FA59" s="85"/>
      <c r="FB59" s="85"/>
      <c r="FC59" s="85"/>
      <c r="FD59" s="85"/>
      <c r="FE59" s="85"/>
      <c r="FF59" s="85"/>
      <c r="FG59" s="85"/>
      <c r="FH59" s="85"/>
      <c r="FI59" s="85"/>
      <c r="FJ59" s="85"/>
      <c r="FK59" s="86"/>
    </row>
    <row r="60" spans="1:167" ht="15" customHeight="1">
      <c r="A60" s="162" t="s">
        <v>152</v>
      </c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3"/>
      <c r="BZ60" s="65" t="s">
        <v>50</v>
      </c>
      <c r="CA60" s="66"/>
      <c r="CB60" s="66"/>
      <c r="CC60" s="66"/>
      <c r="CD60" s="66"/>
      <c r="CE60" s="66"/>
      <c r="CF60" s="66"/>
      <c r="CG60" s="97">
        <v>240</v>
      </c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85">
        <f>SUM(CR61:DI63)</f>
        <v>0</v>
      </c>
      <c r="CS60" s="85"/>
      <c r="CT60" s="85"/>
      <c r="CU60" s="85"/>
      <c r="CV60" s="85"/>
      <c r="CW60" s="85"/>
      <c r="CX60" s="85"/>
      <c r="CY60" s="85"/>
      <c r="CZ60" s="85"/>
      <c r="DA60" s="85"/>
      <c r="DB60" s="85"/>
      <c r="DC60" s="85"/>
      <c r="DD60" s="85"/>
      <c r="DE60" s="85"/>
      <c r="DF60" s="85"/>
      <c r="DG60" s="85"/>
      <c r="DH60" s="85"/>
      <c r="DI60" s="85"/>
      <c r="DJ60" s="85">
        <f>SUM(DJ61:EA63)</f>
        <v>16660</v>
      </c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85">
        <f>SUM(CR60:ES60)</f>
        <v>16660</v>
      </c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6"/>
    </row>
    <row r="61" spans="1:167" ht="12" customHeight="1">
      <c r="A61" s="164" t="s">
        <v>23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5"/>
      <c r="BZ61" s="79" t="s">
        <v>51</v>
      </c>
      <c r="CA61" s="80"/>
      <c r="CB61" s="80"/>
      <c r="CC61" s="80"/>
      <c r="CD61" s="80"/>
      <c r="CE61" s="80"/>
      <c r="CF61" s="81"/>
      <c r="CG61" s="73">
        <v>241</v>
      </c>
      <c r="CH61" s="74"/>
      <c r="CI61" s="74"/>
      <c r="CJ61" s="74"/>
      <c r="CK61" s="74"/>
      <c r="CL61" s="74"/>
      <c r="CM61" s="74"/>
      <c r="CN61" s="74"/>
      <c r="CO61" s="74"/>
      <c r="CP61" s="74"/>
      <c r="CQ61" s="75"/>
      <c r="CR61" s="67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9"/>
      <c r="DJ61" s="67">
        <v>16660</v>
      </c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9"/>
      <c r="EB61" s="103"/>
      <c r="EC61" s="104"/>
      <c r="ED61" s="104"/>
      <c r="EE61" s="104"/>
      <c r="EF61" s="104"/>
      <c r="EG61" s="104"/>
      <c r="EH61" s="104"/>
      <c r="EI61" s="104"/>
      <c r="EJ61" s="104"/>
      <c r="EK61" s="104"/>
      <c r="EL61" s="104"/>
      <c r="EM61" s="104"/>
      <c r="EN61" s="104"/>
      <c r="EO61" s="104"/>
      <c r="EP61" s="104"/>
      <c r="EQ61" s="104"/>
      <c r="ER61" s="104"/>
      <c r="ES61" s="105"/>
      <c r="ET61" s="89">
        <f>SUM(CR61:ES62)</f>
        <v>16660</v>
      </c>
      <c r="EU61" s="90"/>
      <c r="EV61" s="90"/>
      <c r="EW61" s="90"/>
      <c r="EX61" s="90"/>
      <c r="EY61" s="90"/>
      <c r="EZ61" s="90"/>
      <c r="FA61" s="90"/>
      <c r="FB61" s="90"/>
      <c r="FC61" s="90"/>
      <c r="FD61" s="90"/>
      <c r="FE61" s="90"/>
      <c r="FF61" s="90"/>
      <c r="FG61" s="90"/>
      <c r="FH61" s="90"/>
      <c r="FI61" s="90"/>
      <c r="FJ61" s="90"/>
      <c r="FK61" s="91"/>
    </row>
    <row r="62" spans="1:167">
      <c r="A62" s="142" t="s">
        <v>153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3"/>
      <c r="BZ62" s="82"/>
      <c r="CA62" s="83"/>
      <c r="CB62" s="83"/>
      <c r="CC62" s="83"/>
      <c r="CD62" s="83"/>
      <c r="CE62" s="83"/>
      <c r="CF62" s="84"/>
      <c r="CG62" s="76"/>
      <c r="CH62" s="77"/>
      <c r="CI62" s="77"/>
      <c r="CJ62" s="77"/>
      <c r="CK62" s="77"/>
      <c r="CL62" s="77"/>
      <c r="CM62" s="77"/>
      <c r="CN62" s="77"/>
      <c r="CO62" s="77"/>
      <c r="CP62" s="77"/>
      <c r="CQ62" s="78"/>
      <c r="CR62" s="70"/>
      <c r="CS62" s="71"/>
      <c r="CT62" s="71"/>
      <c r="CU62" s="71"/>
      <c r="CV62" s="71"/>
      <c r="CW62" s="71"/>
      <c r="CX62" s="71"/>
      <c r="CY62" s="71"/>
      <c r="CZ62" s="71"/>
      <c r="DA62" s="71"/>
      <c r="DB62" s="71"/>
      <c r="DC62" s="71"/>
      <c r="DD62" s="71"/>
      <c r="DE62" s="71"/>
      <c r="DF62" s="71"/>
      <c r="DG62" s="71"/>
      <c r="DH62" s="71"/>
      <c r="DI62" s="72"/>
      <c r="DJ62" s="70"/>
      <c r="DK62" s="71"/>
      <c r="DL62" s="71"/>
      <c r="DM62" s="71"/>
      <c r="DN62" s="71"/>
      <c r="DO62" s="71"/>
      <c r="DP62" s="71"/>
      <c r="DQ62" s="71"/>
      <c r="DR62" s="71"/>
      <c r="DS62" s="71"/>
      <c r="DT62" s="71"/>
      <c r="DU62" s="71"/>
      <c r="DV62" s="71"/>
      <c r="DW62" s="71"/>
      <c r="DX62" s="71"/>
      <c r="DY62" s="71"/>
      <c r="DZ62" s="71"/>
      <c r="EA62" s="72"/>
      <c r="EB62" s="106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8"/>
      <c r="ET62" s="92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4"/>
    </row>
    <row r="63" spans="1:167" ht="22.5" customHeight="1">
      <c r="A63" s="144" t="s">
        <v>154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5"/>
      <c r="BZ63" s="65" t="s">
        <v>52</v>
      </c>
      <c r="CA63" s="66"/>
      <c r="CB63" s="66"/>
      <c r="CC63" s="66"/>
      <c r="CD63" s="66"/>
      <c r="CE63" s="66"/>
      <c r="CF63" s="66"/>
      <c r="CG63" s="97">
        <v>242</v>
      </c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9"/>
      <c r="CS63" s="99"/>
      <c r="CT63" s="99"/>
      <c r="CU63" s="99"/>
      <c r="CV63" s="99"/>
      <c r="CW63" s="99"/>
      <c r="CX63" s="99"/>
      <c r="CY63" s="99"/>
      <c r="CZ63" s="99"/>
      <c r="DA63" s="99"/>
      <c r="DB63" s="99"/>
      <c r="DC63" s="99"/>
      <c r="DD63" s="99"/>
      <c r="DE63" s="99"/>
      <c r="DF63" s="99"/>
      <c r="DG63" s="99"/>
      <c r="DH63" s="99"/>
      <c r="DI63" s="99"/>
      <c r="DJ63" s="99"/>
      <c r="DK63" s="99"/>
      <c r="DL63" s="99"/>
      <c r="DM63" s="99"/>
      <c r="DN63" s="99"/>
      <c r="DO63" s="99"/>
      <c r="DP63" s="99"/>
      <c r="DQ63" s="99"/>
      <c r="DR63" s="99"/>
      <c r="DS63" s="99"/>
      <c r="DT63" s="99"/>
      <c r="DU63" s="99"/>
      <c r="DV63" s="99"/>
      <c r="DW63" s="99"/>
      <c r="DX63" s="99"/>
      <c r="DY63" s="99"/>
      <c r="DZ63" s="99"/>
      <c r="EA63" s="99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85">
        <f>SUM(CR63:ES63)</f>
        <v>0</v>
      </c>
      <c r="EU63" s="85"/>
      <c r="EV63" s="85"/>
      <c r="EW63" s="85"/>
      <c r="EX63" s="85"/>
      <c r="EY63" s="85"/>
      <c r="EZ63" s="85"/>
      <c r="FA63" s="85"/>
      <c r="FB63" s="85"/>
      <c r="FC63" s="85"/>
      <c r="FD63" s="85"/>
      <c r="FE63" s="85"/>
      <c r="FF63" s="85"/>
      <c r="FG63" s="85"/>
      <c r="FH63" s="85"/>
      <c r="FI63" s="85"/>
      <c r="FJ63" s="85"/>
      <c r="FK63" s="86"/>
    </row>
    <row r="64" spans="1:167" ht="15" customHeight="1">
      <c r="A64" s="162" t="s">
        <v>155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3"/>
      <c r="BZ64" s="65" t="s">
        <v>53</v>
      </c>
      <c r="CA64" s="66"/>
      <c r="CB64" s="66"/>
      <c r="CC64" s="66"/>
      <c r="CD64" s="66"/>
      <c r="CE64" s="66"/>
      <c r="CF64" s="66"/>
      <c r="CG64" s="97">
        <v>250</v>
      </c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85">
        <f>SUM(CR65:DI67)</f>
        <v>0</v>
      </c>
      <c r="CS64" s="85"/>
      <c r="CT64" s="85"/>
      <c r="CU64" s="85"/>
      <c r="CV64" s="85"/>
      <c r="CW64" s="85"/>
      <c r="CX64" s="85"/>
      <c r="CY64" s="85"/>
      <c r="CZ64" s="85"/>
      <c r="DA64" s="85"/>
      <c r="DB64" s="85"/>
      <c r="DC64" s="85"/>
      <c r="DD64" s="85"/>
      <c r="DE64" s="85"/>
      <c r="DF64" s="85"/>
      <c r="DG64" s="85"/>
      <c r="DH64" s="85"/>
      <c r="DI64" s="85"/>
      <c r="DJ64" s="85">
        <f>SUM(DJ65:EA67)</f>
        <v>0</v>
      </c>
      <c r="DK64" s="85"/>
      <c r="DL64" s="85"/>
      <c r="DM64" s="85"/>
      <c r="DN64" s="85"/>
      <c r="DO64" s="85"/>
      <c r="DP64" s="85"/>
      <c r="DQ64" s="85"/>
      <c r="DR64" s="85"/>
      <c r="DS64" s="85"/>
      <c r="DT64" s="85"/>
      <c r="DU64" s="85"/>
      <c r="DV64" s="85"/>
      <c r="DW64" s="85"/>
      <c r="DX64" s="85"/>
      <c r="DY64" s="85"/>
      <c r="DZ64" s="85"/>
      <c r="EA64" s="85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85">
        <f>SUM(CR64:ES64)</f>
        <v>0</v>
      </c>
      <c r="EU64" s="85"/>
      <c r="EV64" s="85"/>
      <c r="EW64" s="85"/>
      <c r="EX64" s="85"/>
      <c r="EY64" s="85"/>
      <c r="EZ64" s="85"/>
      <c r="FA64" s="85"/>
      <c r="FB64" s="85"/>
      <c r="FC64" s="85"/>
      <c r="FD64" s="85"/>
      <c r="FE64" s="85"/>
      <c r="FF64" s="85"/>
      <c r="FG64" s="85"/>
      <c r="FH64" s="85"/>
      <c r="FI64" s="85"/>
      <c r="FJ64" s="85"/>
      <c r="FK64" s="86"/>
    </row>
    <row r="65" spans="1:225" ht="12" customHeight="1">
      <c r="A65" s="164" t="s">
        <v>23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5"/>
      <c r="BZ65" s="79" t="s">
        <v>54</v>
      </c>
      <c r="CA65" s="80"/>
      <c r="CB65" s="80"/>
      <c r="CC65" s="80"/>
      <c r="CD65" s="80"/>
      <c r="CE65" s="80"/>
      <c r="CF65" s="81"/>
      <c r="CG65" s="73">
        <v>252</v>
      </c>
      <c r="CH65" s="74"/>
      <c r="CI65" s="74"/>
      <c r="CJ65" s="74"/>
      <c r="CK65" s="74"/>
      <c r="CL65" s="74"/>
      <c r="CM65" s="74"/>
      <c r="CN65" s="74"/>
      <c r="CO65" s="74"/>
      <c r="CP65" s="74"/>
      <c r="CQ65" s="75"/>
      <c r="CR65" s="109"/>
      <c r="CS65" s="110"/>
      <c r="CT65" s="110"/>
      <c r="CU65" s="110"/>
      <c r="CV65" s="110"/>
      <c r="CW65" s="110"/>
      <c r="CX65" s="110"/>
      <c r="CY65" s="110"/>
      <c r="CZ65" s="110"/>
      <c r="DA65" s="110"/>
      <c r="DB65" s="110"/>
      <c r="DC65" s="110"/>
      <c r="DD65" s="110"/>
      <c r="DE65" s="110"/>
      <c r="DF65" s="110"/>
      <c r="DG65" s="110"/>
      <c r="DH65" s="110"/>
      <c r="DI65" s="111"/>
      <c r="DJ65" s="109"/>
      <c r="DK65" s="110"/>
      <c r="DL65" s="110"/>
      <c r="DM65" s="110"/>
      <c r="DN65" s="110"/>
      <c r="DO65" s="110"/>
      <c r="DP65" s="110"/>
      <c r="DQ65" s="110"/>
      <c r="DR65" s="110"/>
      <c r="DS65" s="110"/>
      <c r="DT65" s="110"/>
      <c r="DU65" s="110"/>
      <c r="DV65" s="110"/>
      <c r="DW65" s="110"/>
      <c r="DX65" s="110"/>
      <c r="DY65" s="110"/>
      <c r="DZ65" s="110"/>
      <c r="EA65" s="111"/>
      <c r="EB65" s="103"/>
      <c r="EC65" s="104"/>
      <c r="ED65" s="104"/>
      <c r="EE65" s="104"/>
      <c r="EF65" s="104"/>
      <c r="EG65" s="104"/>
      <c r="EH65" s="104"/>
      <c r="EI65" s="104"/>
      <c r="EJ65" s="104"/>
      <c r="EK65" s="104"/>
      <c r="EL65" s="104"/>
      <c r="EM65" s="104"/>
      <c r="EN65" s="104"/>
      <c r="EO65" s="104"/>
      <c r="EP65" s="104"/>
      <c r="EQ65" s="104"/>
      <c r="ER65" s="104"/>
      <c r="ES65" s="105"/>
      <c r="ET65" s="89">
        <f>SUM(CR65:ES66)</f>
        <v>0</v>
      </c>
      <c r="EU65" s="90"/>
      <c r="EV65" s="90"/>
      <c r="EW65" s="90"/>
      <c r="EX65" s="90"/>
      <c r="EY65" s="90"/>
      <c r="EZ65" s="90"/>
      <c r="FA65" s="90"/>
      <c r="FB65" s="90"/>
      <c r="FC65" s="90"/>
      <c r="FD65" s="90"/>
      <c r="FE65" s="90"/>
      <c r="FF65" s="90"/>
      <c r="FG65" s="90"/>
      <c r="FH65" s="90"/>
      <c r="FI65" s="90"/>
      <c r="FJ65" s="90"/>
      <c r="FK65" s="91"/>
    </row>
    <row r="66" spans="1:225" ht="22.5" customHeight="1">
      <c r="A66" s="142" t="s">
        <v>56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3"/>
      <c r="BZ66" s="82"/>
      <c r="CA66" s="83"/>
      <c r="CB66" s="83"/>
      <c r="CC66" s="83"/>
      <c r="CD66" s="83"/>
      <c r="CE66" s="83"/>
      <c r="CF66" s="84"/>
      <c r="CG66" s="76"/>
      <c r="CH66" s="77"/>
      <c r="CI66" s="77"/>
      <c r="CJ66" s="77"/>
      <c r="CK66" s="77"/>
      <c r="CL66" s="77"/>
      <c r="CM66" s="77"/>
      <c r="CN66" s="77"/>
      <c r="CO66" s="77"/>
      <c r="CP66" s="77"/>
      <c r="CQ66" s="78"/>
      <c r="CR66" s="112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4"/>
      <c r="DJ66" s="112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4"/>
      <c r="EB66" s="106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8"/>
      <c r="ET66" s="92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4"/>
      <c r="FQ66" s="49"/>
      <c r="FR66" s="50"/>
      <c r="FS66" s="50"/>
      <c r="FT66" s="50"/>
      <c r="FU66" s="50"/>
      <c r="FV66" s="50"/>
      <c r="FW66" s="50"/>
      <c r="FX66" s="50"/>
      <c r="FY66" s="50"/>
      <c r="FZ66" s="50"/>
      <c r="GA66" s="50"/>
      <c r="GB66" s="50"/>
      <c r="GC66" s="50"/>
      <c r="GD66" s="50"/>
      <c r="GE66" s="50"/>
      <c r="GF66" s="50"/>
      <c r="GG66" s="50"/>
      <c r="GH66" s="51"/>
      <c r="GI66" s="52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4"/>
    </row>
    <row r="67" spans="1:225" ht="15" customHeight="1">
      <c r="A67" s="144" t="s">
        <v>141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5"/>
      <c r="BZ67" s="65" t="s">
        <v>55</v>
      </c>
      <c r="CA67" s="66"/>
      <c r="CB67" s="66"/>
      <c r="CC67" s="66"/>
      <c r="CD67" s="66"/>
      <c r="CE67" s="66"/>
      <c r="CF67" s="66"/>
      <c r="CG67" s="97">
        <v>253</v>
      </c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9"/>
      <c r="CS67" s="99"/>
      <c r="CT67" s="99"/>
      <c r="CU67" s="99"/>
      <c r="CV67" s="99"/>
      <c r="CW67" s="99"/>
      <c r="CX67" s="99"/>
      <c r="CY67" s="99"/>
      <c r="CZ67" s="99"/>
      <c r="DA67" s="99"/>
      <c r="DB67" s="99"/>
      <c r="DC67" s="99"/>
      <c r="DD67" s="99"/>
      <c r="DE67" s="99"/>
      <c r="DF67" s="99"/>
      <c r="DG67" s="99"/>
      <c r="DH67" s="99"/>
      <c r="DI67" s="99"/>
      <c r="DJ67" s="99"/>
      <c r="DK67" s="99"/>
      <c r="DL67" s="99"/>
      <c r="DM67" s="99"/>
      <c r="DN67" s="99"/>
      <c r="DO67" s="99"/>
      <c r="DP67" s="99"/>
      <c r="DQ67" s="99"/>
      <c r="DR67" s="99"/>
      <c r="DS67" s="99"/>
      <c r="DT67" s="99"/>
      <c r="DU67" s="99"/>
      <c r="DV67" s="99"/>
      <c r="DW67" s="99"/>
      <c r="DX67" s="99"/>
      <c r="DY67" s="99"/>
      <c r="DZ67" s="99"/>
      <c r="EA67" s="99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85">
        <f>SUM(CR67:ES67)</f>
        <v>0</v>
      </c>
      <c r="EU67" s="85"/>
      <c r="EV67" s="85"/>
      <c r="EW67" s="85"/>
      <c r="EX67" s="85"/>
      <c r="EY67" s="85"/>
      <c r="EZ67" s="85"/>
      <c r="FA67" s="85"/>
      <c r="FB67" s="85"/>
      <c r="FC67" s="85"/>
      <c r="FD67" s="85"/>
      <c r="FE67" s="85"/>
      <c r="FF67" s="85"/>
      <c r="FG67" s="85"/>
      <c r="FH67" s="85"/>
      <c r="FI67" s="85"/>
      <c r="FJ67" s="85"/>
      <c r="FK67" s="86"/>
      <c r="FQ67" s="55"/>
      <c r="FR67" s="56"/>
      <c r="FS67" s="56"/>
      <c r="FT67" s="56"/>
      <c r="FU67" s="56"/>
      <c r="FV67" s="56"/>
      <c r="FW67" s="56"/>
      <c r="FX67" s="56"/>
      <c r="FY67" s="56"/>
      <c r="FZ67" s="56"/>
      <c r="GA67" s="56"/>
      <c r="GB67" s="56"/>
      <c r="GC67" s="56"/>
      <c r="GD67" s="56"/>
      <c r="GE67" s="56"/>
      <c r="GF67" s="56"/>
      <c r="GG67" s="56"/>
      <c r="GH67" s="57"/>
      <c r="GI67" s="58"/>
      <c r="GJ67" s="59"/>
      <c r="GK67" s="59"/>
      <c r="GL67" s="59"/>
      <c r="GM67" s="59"/>
      <c r="GN67" s="59"/>
      <c r="GO67" s="59"/>
      <c r="GP67" s="59"/>
      <c r="GQ67" s="59"/>
      <c r="GR67" s="59"/>
      <c r="GS67" s="59"/>
      <c r="GT67" s="59"/>
      <c r="GU67" s="59"/>
      <c r="GV67" s="59"/>
      <c r="GW67" s="59"/>
      <c r="GX67" s="59"/>
      <c r="GY67" s="59"/>
      <c r="GZ67" s="60"/>
    </row>
    <row r="68" spans="1:225" ht="15" customHeight="1">
      <c r="A68" s="162" t="s">
        <v>57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3"/>
      <c r="BZ68" s="65" t="s">
        <v>58</v>
      </c>
      <c r="CA68" s="66"/>
      <c r="CB68" s="66"/>
      <c r="CC68" s="66"/>
      <c r="CD68" s="66"/>
      <c r="CE68" s="66"/>
      <c r="CF68" s="66"/>
      <c r="CG68" s="97">
        <v>260</v>
      </c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85">
        <f>SUM(CR69:DI71)</f>
        <v>33244</v>
      </c>
      <c r="CS68" s="85"/>
      <c r="CT68" s="85"/>
      <c r="CU68" s="85"/>
      <c r="CV68" s="85"/>
      <c r="CW68" s="85"/>
      <c r="CX68" s="85"/>
      <c r="CY68" s="85"/>
      <c r="CZ68" s="85"/>
      <c r="DA68" s="85"/>
      <c r="DB68" s="85"/>
      <c r="DC68" s="85"/>
      <c r="DD68" s="85"/>
      <c r="DE68" s="85"/>
      <c r="DF68" s="85"/>
      <c r="DG68" s="85"/>
      <c r="DH68" s="85"/>
      <c r="DI68" s="85"/>
      <c r="DJ68" s="85">
        <f>SUM(DJ69:EA71)</f>
        <v>0</v>
      </c>
      <c r="DK68" s="85"/>
      <c r="DL68" s="85"/>
      <c r="DM68" s="85"/>
      <c r="DN68" s="85"/>
      <c r="DO68" s="85"/>
      <c r="DP68" s="85"/>
      <c r="DQ68" s="85"/>
      <c r="DR68" s="85"/>
      <c r="DS68" s="85"/>
      <c r="DT68" s="85"/>
      <c r="DU68" s="85"/>
      <c r="DV68" s="85"/>
      <c r="DW68" s="85"/>
      <c r="DX68" s="85"/>
      <c r="DY68" s="85"/>
      <c r="DZ68" s="85"/>
      <c r="EA68" s="85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85">
        <f>SUM(CR68:ES68)</f>
        <v>33244</v>
      </c>
      <c r="EU68" s="85"/>
      <c r="EV68" s="85"/>
      <c r="EW68" s="85"/>
      <c r="EX68" s="85"/>
      <c r="EY68" s="85"/>
      <c r="EZ68" s="85"/>
      <c r="FA68" s="85"/>
      <c r="FB68" s="85"/>
      <c r="FC68" s="85"/>
      <c r="FD68" s="85"/>
      <c r="FE68" s="85"/>
      <c r="FF68" s="85"/>
      <c r="FG68" s="85"/>
      <c r="FH68" s="85"/>
      <c r="FI68" s="85"/>
      <c r="FJ68" s="85"/>
      <c r="FK68" s="86"/>
    </row>
    <row r="69" spans="1:225" ht="12" customHeight="1">
      <c r="A69" s="164" t="s">
        <v>23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5"/>
      <c r="BZ69" s="79" t="s">
        <v>59</v>
      </c>
      <c r="CA69" s="80"/>
      <c r="CB69" s="80"/>
      <c r="CC69" s="80"/>
      <c r="CD69" s="80"/>
      <c r="CE69" s="80"/>
      <c r="CF69" s="81"/>
      <c r="CG69" s="73">
        <v>262</v>
      </c>
      <c r="CH69" s="74"/>
      <c r="CI69" s="74"/>
      <c r="CJ69" s="74"/>
      <c r="CK69" s="74"/>
      <c r="CL69" s="74"/>
      <c r="CM69" s="74"/>
      <c r="CN69" s="74"/>
      <c r="CO69" s="74"/>
      <c r="CP69" s="74"/>
      <c r="CQ69" s="75"/>
      <c r="CR69" s="67">
        <v>33244</v>
      </c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9"/>
      <c r="DJ69" s="109"/>
      <c r="DK69" s="110"/>
      <c r="DL69" s="110"/>
      <c r="DM69" s="110"/>
      <c r="DN69" s="110"/>
      <c r="DO69" s="110"/>
      <c r="DP69" s="110"/>
      <c r="DQ69" s="110"/>
      <c r="DR69" s="110"/>
      <c r="DS69" s="110"/>
      <c r="DT69" s="110"/>
      <c r="DU69" s="110"/>
      <c r="DV69" s="110"/>
      <c r="DW69" s="110"/>
      <c r="DX69" s="110"/>
      <c r="DY69" s="110"/>
      <c r="DZ69" s="110"/>
      <c r="EA69" s="111"/>
      <c r="EB69" s="103"/>
      <c r="EC69" s="104"/>
      <c r="ED69" s="104"/>
      <c r="EE69" s="104"/>
      <c r="EF69" s="104"/>
      <c r="EG69" s="104"/>
      <c r="EH69" s="104"/>
      <c r="EI69" s="104"/>
      <c r="EJ69" s="104"/>
      <c r="EK69" s="104"/>
      <c r="EL69" s="104"/>
      <c r="EM69" s="104"/>
      <c r="EN69" s="104"/>
      <c r="EO69" s="104"/>
      <c r="EP69" s="104"/>
      <c r="EQ69" s="104"/>
      <c r="ER69" s="104"/>
      <c r="ES69" s="105"/>
      <c r="ET69" s="89">
        <f>SUM(CR69:ES70)</f>
        <v>33244</v>
      </c>
      <c r="EU69" s="90"/>
      <c r="EV69" s="90"/>
      <c r="EW69" s="90"/>
      <c r="EX69" s="90"/>
      <c r="EY69" s="90"/>
      <c r="EZ69" s="90"/>
      <c r="FA69" s="90"/>
      <c r="FB69" s="90"/>
      <c r="FC69" s="90"/>
      <c r="FD69" s="90"/>
      <c r="FE69" s="90"/>
      <c r="FF69" s="90"/>
      <c r="FG69" s="90"/>
      <c r="FH69" s="90"/>
      <c r="FI69" s="90"/>
      <c r="FJ69" s="90"/>
      <c r="FK69" s="91"/>
    </row>
    <row r="70" spans="1:225" ht="12" customHeight="1">
      <c r="A70" s="142" t="s">
        <v>61</v>
      </c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3"/>
      <c r="BZ70" s="82"/>
      <c r="CA70" s="83"/>
      <c r="CB70" s="83"/>
      <c r="CC70" s="83"/>
      <c r="CD70" s="83"/>
      <c r="CE70" s="83"/>
      <c r="CF70" s="84"/>
      <c r="CG70" s="76"/>
      <c r="CH70" s="77"/>
      <c r="CI70" s="77"/>
      <c r="CJ70" s="77"/>
      <c r="CK70" s="77"/>
      <c r="CL70" s="77"/>
      <c r="CM70" s="77"/>
      <c r="CN70" s="77"/>
      <c r="CO70" s="77"/>
      <c r="CP70" s="77"/>
      <c r="CQ70" s="78"/>
      <c r="CR70" s="70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71"/>
      <c r="DG70" s="71"/>
      <c r="DH70" s="71"/>
      <c r="DI70" s="72"/>
      <c r="DJ70" s="112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4"/>
      <c r="EB70" s="106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8"/>
      <c r="ET70" s="92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4"/>
    </row>
    <row r="71" spans="1:225" ht="12" customHeight="1">
      <c r="A71" s="144" t="s">
        <v>156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5"/>
      <c r="BZ71" s="65" t="s">
        <v>60</v>
      </c>
      <c r="CA71" s="66"/>
      <c r="CB71" s="66"/>
      <c r="CC71" s="66"/>
      <c r="CD71" s="66"/>
      <c r="CE71" s="66"/>
      <c r="CF71" s="66"/>
      <c r="CG71" s="97">
        <v>263</v>
      </c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9"/>
      <c r="CS71" s="99"/>
      <c r="CT71" s="99"/>
      <c r="CU71" s="99"/>
      <c r="CV71" s="99"/>
      <c r="CW71" s="99"/>
      <c r="CX71" s="99"/>
      <c r="CY71" s="99"/>
      <c r="CZ71" s="99"/>
      <c r="DA71" s="99"/>
      <c r="DB71" s="99"/>
      <c r="DC71" s="99"/>
      <c r="DD71" s="99"/>
      <c r="DE71" s="99"/>
      <c r="DF71" s="99"/>
      <c r="DG71" s="99"/>
      <c r="DH71" s="99"/>
      <c r="DI71" s="99"/>
      <c r="DJ71" s="99"/>
      <c r="DK71" s="99"/>
      <c r="DL71" s="99"/>
      <c r="DM71" s="99"/>
      <c r="DN71" s="99"/>
      <c r="DO71" s="99"/>
      <c r="DP71" s="99"/>
      <c r="DQ71" s="99"/>
      <c r="DR71" s="99"/>
      <c r="DS71" s="99"/>
      <c r="DT71" s="99"/>
      <c r="DU71" s="99"/>
      <c r="DV71" s="99"/>
      <c r="DW71" s="99"/>
      <c r="DX71" s="99"/>
      <c r="DY71" s="99"/>
      <c r="DZ71" s="99"/>
      <c r="EA71" s="99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85">
        <f>SUM(CR71:ES71)</f>
        <v>0</v>
      </c>
      <c r="EU71" s="85"/>
      <c r="EV71" s="85"/>
      <c r="EW71" s="85"/>
      <c r="EX71" s="85"/>
      <c r="EY71" s="85"/>
      <c r="EZ71" s="85"/>
      <c r="FA71" s="85"/>
      <c r="FB71" s="85"/>
      <c r="FC71" s="85"/>
      <c r="FD71" s="85"/>
      <c r="FE71" s="85"/>
      <c r="FF71" s="85"/>
      <c r="FG71" s="85"/>
      <c r="FH71" s="85"/>
      <c r="FI71" s="85"/>
      <c r="FJ71" s="85"/>
      <c r="FK71" s="86"/>
    </row>
    <row r="72" spans="1:225" ht="15" customHeight="1" thickBot="1">
      <c r="A72" s="156" t="s">
        <v>68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7"/>
      <c r="BZ72" s="87" t="s">
        <v>195</v>
      </c>
      <c r="CA72" s="88"/>
      <c r="CB72" s="88"/>
      <c r="CC72" s="88"/>
      <c r="CD72" s="88"/>
      <c r="CE72" s="88"/>
      <c r="CF72" s="88"/>
      <c r="CG72" s="154">
        <v>290</v>
      </c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155">
        <f>-26122.06+26122.06</f>
        <v>0</v>
      </c>
      <c r="CS72" s="155"/>
      <c r="CT72" s="155"/>
      <c r="CU72" s="155"/>
      <c r="CV72" s="155"/>
      <c r="CW72" s="155"/>
      <c r="CX72" s="155"/>
      <c r="CY72" s="155"/>
      <c r="CZ72" s="155"/>
      <c r="DA72" s="155"/>
      <c r="DB72" s="155"/>
      <c r="DC72" s="155"/>
      <c r="DD72" s="155"/>
      <c r="DE72" s="155"/>
      <c r="DF72" s="155"/>
      <c r="DG72" s="155"/>
      <c r="DH72" s="155"/>
      <c r="DI72" s="155"/>
      <c r="DJ72" s="155">
        <f>2678.33+36182.03</f>
        <v>38860.36</v>
      </c>
      <c r="DK72" s="155"/>
      <c r="DL72" s="155"/>
      <c r="DM72" s="155"/>
      <c r="DN72" s="155"/>
      <c r="DO72" s="155"/>
      <c r="DP72" s="155"/>
      <c r="DQ72" s="155"/>
      <c r="DR72" s="155"/>
      <c r="DS72" s="155"/>
      <c r="DT72" s="155"/>
      <c r="DU72" s="155"/>
      <c r="DV72" s="155"/>
      <c r="DW72" s="155"/>
      <c r="DX72" s="155"/>
      <c r="DY72" s="155"/>
      <c r="DZ72" s="155"/>
      <c r="EA72" s="155"/>
      <c r="EB72" s="153"/>
      <c r="EC72" s="153"/>
      <c r="ED72" s="153"/>
      <c r="EE72" s="153"/>
      <c r="EF72" s="153"/>
      <c r="EG72" s="153"/>
      <c r="EH72" s="153"/>
      <c r="EI72" s="153"/>
      <c r="EJ72" s="153"/>
      <c r="EK72" s="153"/>
      <c r="EL72" s="153"/>
      <c r="EM72" s="153"/>
      <c r="EN72" s="153"/>
      <c r="EO72" s="153"/>
      <c r="EP72" s="153"/>
      <c r="EQ72" s="153"/>
      <c r="ER72" s="153"/>
      <c r="ES72" s="153"/>
      <c r="ET72" s="85">
        <f>SUM(CR72:ES72)</f>
        <v>38860.36</v>
      </c>
      <c r="EU72" s="85"/>
      <c r="EV72" s="85"/>
      <c r="EW72" s="85"/>
      <c r="EX72" s="85"/>
      <c r="EY72" s="85"/>
      <c r="EZ72" s="85"/>
      <c r="FA72" s="85"/>
      <c r="FB72" s="85"/>
      <c r="FC72" s="85"/>
      <c r="FD72" s="85"/>
      <c r="FE72" s="85"/>
      <c r="FF72" s="85"/>
      <c r="FG72" s="85"/>
      <c r="FH72" s="85"/>
      <c r="FI72" s="85"/>
      <c r="FJ72" s="85"/>
      <c r="FK72" s="86"/>
      <c r="FO72" s="95" t="s">
        <v>260</v>
      </c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H72" s="219" t="s">
        <v>267</v>
      </c>
      <c r="GI72" s="220"/>
      <c r="GJ72" s="220"/>
      <c r="GK72" s="220"/>
      <c r="GL72" s="220"/>
      <c r="GM72" s="220"/>
      <c r="GN72" s="220"/>
      <c r="GO72" s="220"/>
      <c r="GP72" s="220"/>
      <c r="GQ72" s="220"/>
      <c r="GR72" s="220"/>
      <c r="GS72" s="220"/>
      <c r="GT72" s="220"/>
      <c r="GU72" s="220"/>
      <c r="GV72" s="220"/>
      <c r="GW72" s="220"/>
      <c r="GX72" s="220"/>
      <c r="GY72" s="221"/>
      <c r="GZ72" s="109" t="s">
        <v>266</v>
      </c>
      <c r="HA72" s="110"/>
      <c r="HB72" s="110"/>
      <c r="HC72" s="110"/>
      <c r="HD72" s="110"/>
      <c r="HE72" s="110"/>
      <c r="HF72" s="110"/>
      <c r="HG72" s="110"/>
      <c r="HH72" s="110"/>
      <c r="HI72" s="110"/>
      <c r="HJ72" s="110"/>
      <c r="HK72" s="110"/>
      <c r="HL72" s="110"/>
      <c r="HM72" s="110"/>
      <c r="HN72" s="110"/>
      <c r="HO72" s="110"/>
      <c r="HP72" s="110"/>
      <c r="HQ72" s="111"/>
    </row>
    <row r="73" spans="1:225" ht="15" customHeight="1"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30" t="s">
        <v>163</v>
      </c>
      <c r="FO73" s="96">
        <v>26122.06</v>
      </c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96"/>
      <c r="GF73" s="96"/>
      <c r="GH73" s="222"/>
      <c r="GI73" s="223"/>
      <c r="GJ73" s="223"/>
      <c r="GK73" s="223"/>
      <c r="GL73" s="223"/>
      <c r="GM73" s="223"/>
      <c r="GN73" s="223"/>
      <c r="GO73" s="223"/>
      <c r="GP73" s="223"/>
      <c r="GQ73" s="223"/>
      <c r="GR73" s="223"/>
      <c r="GS73" s="223"/>
      <c r="GT73" s="223"/>
      <c r="GU73" s="223"/>
      <c r="GV73" s="223"/>
      <c r="GW73" s="223"/>
      <c r="GX73" s="223"/>
      <c r="GY73" s="224"/>
      <c r="GZ73" s="112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4"/>
    </row>
    <row r="74" spans="1:225" s="12" customFormat="1" ht="33" customHeight="1">
      <c r="A74" s="161" t="s">
        <v>136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 t="s">
        <v>137</v>
      </c>
      <c r="CA74" s="123"/>
      <c r="CB74" s="123"/>
      <c r="CC74" s="123"/>
      <c r="CD74" s="123"/>
      <c r="CE74" s="123"/>
      <c r="CF74" s="123"/>
      <c r="CG74" s="123" t="s">
        <v>173</v>
      </c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122" t="s">
        <v>174</v>
      </c>
      <c r="CS74" s="122"/>
      <c r="CT74" s="122"/>
      <c r="CU74" s="122"/>
      <c r="CV74" s="122"/>
      <c r="CW74" s="122"/>
      <c r="CX74" s="122"/>
      <c r="CY74" s="122"/>
      <c r="CZ74" s="122"/>
      <c r="DA74" s="122"/>
      <c r="DB74" s="122"/>
      <c r="DC74" s="122"/>
      <c r="DD74" s="122"/>
      <c r="DE74" s="122"/>
      <c r="DF74" s="122"/>
      <c r="DG74" s="122"/>
      <c r="DH74" s="122"/>
      <c r="DI74" s="122"/>
      <c r="DJ74" s="122" t="s">
        <v>175</v>
      </c>
      <c r="DK74" s="122"/>
      <c r="DL74" s="122"/>
      <c r="DM74" s="122"/>
      <c r="DN74" s="122"/>
      <c r="DO74" s="122"/>
      <c r="DP74" s="122"/>
      <c r="DQ74" s="122"/>
      <c r="DR74" s="122"/>
      <c r="DS74" s="122"/>
      <c r="DT74" s="122"/>
      <c r="DU74" s="122"/>
      <c r="DV74" s="122"/>
      <c r="DW74" s="122"/>
      <c r="DX74" s="122"/>
      <c r="DY74" s="122"/>
      <c r="DZ74" s="122"/>
      <c r="EA74" s="122"/>
      <c r="EB74" s="122" t="s">
        <v>2</v>
      </c>
      <c r="EC74" s="122"/>
      <c r="ED74" s="122"/>
      <c r="EE74" s="122"/>
      <c r="EF74" s="122"/>
      <c r="EG74" s="122"/>
      <c r="EH74" s="122"/>
      <c r="EI74" s="122"/>
      <c r="EJ74" s="122"/>
      <c r="EK74" s="122"/>
      <c r="EL74" s="122"/>
      <c r="EM74" s="122"/>
      <c r="EN74" s="122"/>
      <c r="EO74" s="122"/>
      <c r="EP74" s="122"/>
      <c r="EQ74" s="122"/>
      <c r="ER74" s="122"/>
      <c r="ES74" s="122"/>
      <c r="ET74" s="122" t="s">
        <v>1</v>
      </c>
      <c r="EU74" s="122"/>
      <c r="EV74" s="122"/>
      <c r="EW74" s="122"/>
      <c r="EX74" s="122"/>
      <c r="EY74" s="122"/>
      <c r="EZ74" s="122"/>
      <c r="FA74" s="122"/>
      <c r="FB74" s="122"/>
      <c r="FC74" s="122"/>
      <c r="FD74" s="122"/>
      <c r="FE74" s="122"/>
      <c r="FF74" s="122"/>
      <c r="FG74" s="122"/>
      <c r="FH74" s="122"/>
      <c r="FI74" s="122"/>
      <c r="FJ74" s="122"/>
      <c r="FK74" s="133"/>
    </row>
    <row r="75" spans="1:225" s="13" customFormat="1" ht="12" customHeight="1" thickBot="1">
      <c r="A75" s="158">
        <v>1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98">
        <v>2</v>
      </c>
      <c r="CA75" s="98"/>
      <c r="CB75" s="98"/>
      <c r="CC75" s="98"/>
      <c r="CD75" s="98"/>
      <c r="CE75" s="98"/>
      <c r="CF75" s="98"/>
      <c r="CG75" s="98">
        <v>3</v>
      </c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130">
        <v>4</v>
      </c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>
        <v>5</v>
      </c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>
        <v>6</v>
      </c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>
        <v>7</v>
      </c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1"/>
    </row>
    <row r="76" spans="1:225" ht="15" customHeight="1">
      <c r="A76" s="162" t="s">
        <v>64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3"/>
      <c r="BZ76" s="138" t="s">
        <v>62</v>
      </c>
      <c r="CA76" s="139"/>
      <c r="CB76" s="139"/>
      <c r="CC76" s="139"/>
      <c r="CD76" s="139"/>
      <c r="CE76" s="139"/>
      <c r="CF76" s="139"/>
      <c r="CG76" s="140">
        <v>270</v>
      </c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117">
        <f>SUM(CR77:DI80)</f>
        <v>14087</v>
      </c>
      <c r="CS76" s="117"/>
      <c r="CT76" s="117"/>
      <c r="CU76" s="117"/>
      <c r="CV76" s="117"/>
      <c r="CW76" s="117"/>
      <c r="CX76" s="117"/>
      <c r="CY76" s="117"/>
      <c r="CZ76" s="117"/>
      <c r="DA76" s="117"/>
      <c r="DB76" s="117"/>
      <c r="DC76" s="117"/>
      <c r="DD76" s="117"/>
      <c r="DE76" s="117"/>
      <c r="DF76" s="117"/>
      <c r="DG76" s="117"/>
      <c r="DH76" s="117"/>
      <c r="DI76" s="117"/>
      <c r="DJ76" s="117">
        <f>SUM(DJ77:EA80)</f>
        <v>6330567.0999999996</v>
      </c>
      <c r="DK76" s="117"/>
      <c r="DL76" s="117"/>
      <c r="DM76" s="117"/>
      <c r="DN76" s="117"/>
      <c r="DO76" s="117"/>
      <c r="DP76" s="117"/>
      <c r="DQ76" s="117"/>
      <c r="DR76" s="117"/>
      <c r="DS76" s="117"/>
      <c r="DT76" s="117"/>
      <c r="DU76" s="117"/>
      <c r="DV76" s="117"/>
      <c r="DW76" s="117"/>
      <c r="DX76" s="117"/>
      <c r="DY76" s="117"/>
      <c r="DZ76" s="117"/>
      <c r="EA76" s="117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17">
        <f>SUM(CR76:ES76)</f>
        <v>6344654.0999999996</v>
      </c>
      <c r="EU76" s="117"/>
      <c r="EV76" s="117"/>
      <c r="EW76" s="117"/>
      <c r="EX76" s="117"/>
      <c r="EY76" s="117"/>
      <c r="EZ76" s="117"/>
      <c r="FA76" s="117"/>
      <c r="FB76" s="117"/>
      <c r="FC76" s="117"/>
      <c r="FD76" s="117"/>
      <c r="FE76" s="117"/>
      <c r="FF76" s="117"/>
      <c r="FG76" s="117"/>
      <c r="FH76" s="117"/>
      <c r="FI76" s="117"/>
      <c r="FJ76" s="117"/>
      <c r="FK76" s="132"/>
    </row>
    <row r="77" spans="1:225" ht="12" customHeight="1">
      <c r="A77" s="164" t="s">
        <v>23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5"/>
      <c r="BZ77" s="79" t="s">
        <v>63</v>
      </c>
      <c r="CA77" s="80"/>
      <c r="CB77" s="80"/>
      <c r="CC77" s="80"/>
      <c r="CD77" s="80"/>
      <c r="CE77" s="80"/>
      <c r="CF77" s="81"/>
      <c r="CG77" s="73">
        <v>271</v>
      </c>
      <c r="CH77" s="74"/>
      <c r="CI77" s="74"/>
      <c r="CJ77" s="74"/>
      <c r="CK77" s="74"/>
      <c r="CL77" s="74"/>
      <c r="CM77" s="74"/>
      <c r="CN77" s="74"/>
      <c r="CO77" s="74"/>
      <c r="CP77" s="74"/>
      <c r="CQ77" s="75"/>
      <c r="CR77" s="67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9"/>
      <c r="DJ77" s="67">
        <v>410778.42</v>
      </c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9"/>
      <c r="EB77" s="146"/>
      <c r="EC77" s="147"/>
      <c r="ED77" s="147"/>
      <c r="EE77" s="147"/>
      <c r="EF77" s="147"/>
      <c r="EG77" s="147"/>
      <c r="EH77" s="147"/>
      <c r="EI77" s="147"/>
      <c r="EJ77" s="147"/>
      <c r="EK77" s="147"/>
      <c r="EL77" s="147"/>
      <c r="EM77" s="147"/>
      <c r="EN77" s="147"/>
      <c r="EO77" s="147"/>
      <c r="EP77" s="147"/>
      <c r="EQ77" s="147"/>
      <c r="ER77" s="147"/>
      <c r="ES77" s="148"/>
      <c r="ET77" s="89">
        <f>SUM(CR77:ES78)</f>
        <v>410778.42</v>
      </c>
      <c r="EU77" s="90"/>
      <c r="EV77" s="90"/>
      <c r="EW77" s="90"/>
      <c r="EX77" s="90"/>
      <c r="EY77" s="90"/>
      <c r="EZ77" s="90"/>
      <c r="FA77" s="90"/>
      <c r="FB77" s="90"/>
      <c r="FC77" s="90"/>
      <c r="FD77" s="90"/>
      <c r="FE77" s="90"/>
      <c r="FF77" s="90"/>
      <c r="FG77" s="90"/>
      <c r="FH77" s="90"/>
      <c r="FI77" s="90"/>
      <c r="FJ77" s="90"/>
      <c r="FK77" s="91"/>
    </row>
    <row r="78" spans="1:225" ht="12" customHeight="1">
      <c r="A78" s="142" t="s">
        <v>65</v>
      </c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3"/>
      <c r="BZ78" s="82"/>
      <c r="CA78" s="83"/>
      <c r="CB78" s="83"/>
      <c r="CC78" s="83"/>
      <c r="CD78" s="83"/>
      <c r="CE78" s="83"/>
      <c r="CF78" s="84"/>
      <c r="CG78" s="76"/>
      <c r="CH78" s="77"/>
      <c r="CI78" s="77"/>
      <c r="CJ78" s="77"/>
      <c r="CK78" s="77"/>
      <c r="CL78" s="77"/>
      <c r="CM78" s="77"/>
      <c r="CN78" s="77"/>
      <c r="CO78" s="77"/>
      <c r="CP78" s="77"/>
      <c r="CQ78" s="78"/>
      <c r="CR78" s="70"/>
      <c r="CS78" s="71"/>
      <c r="CT78" s="71"/>
      <c r="CU78" s="71"/>
      <c r="CV78" s="71"/>
      <c r="CW78" s="71"/>
      <c r="CX78" s="71"/>
      <c r="CY78" s="71"/>
      <c r="CZ78" s="71"/>
      <c r="DA78" s="71"/>
      <c r="DB78" s="71"/>
      <c r="DC78" s="71"/>
      <c r="DD78" s="71"/>
      <c r="DE78" s="71"/>
      <c r="DF78" s="71"/>
      <c r="DG78" s="71"/>
      <c r="DH78" s="71"/>
      <c r="DI78" s="72"/>
      <c r="DJ78" s="70"/>
      <c r="DK78" s="71"/>
      <c r="DL78" s="71"/>
      <c r="DM78" s="71"/>
      <c r="DN78" s="71"/>
      <c r="DO78" s="71"/>
      <c r="DP78" s="71"/>
      <c r="DQ78" s="71"/>
      <c r="DR78" s="71"/>
      <c r="DS78" s="71"/>
      <c r="DT78" s="71"/>
      <c r="DU78" s="71"/>
      <c r="DV78" s="71"/>
      <c r="DW78" s="71"/>
      <c r="DX78" s="71"/>
      <c r="DY78" s="71"/>
      <c r="DZ78" s="71"/>
      <c r="EA78" s="72"/>
      <c r="EB78" s="149"/>
      <c r="EC78" s="150"/>
      <c r="ED78" s="150"/>
      <c r="EE78" s="150"/>
      <c r="EF78" s="150"/>
      <c r="EG78" s="150"/>
      <c r="EH78" s="150"/>
      <c r="EI78" s="150"/>
      <c r="EJ78" s="150"/>
      <c r="EK78" s="150"/>
      <c r="EL78" s="150"/>
      <c r="EM78" s="150"/>
      <c r="EN78" s="150"/>
      <c r="EO78" s="150"/>
      <c r="EP78" s="150"/>
      <c r="EQ78" s="150"/>
      <c r="ER78" s="150"/>
      <c r="ES78" s="151"/>
      <c r="ET78" s="92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4"/>
    </row>
    <row r="79" spans="1:225" ht="15" customHeight="1">
      <c r="A79" s="144" t="s">
        <v>66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5"/>
      <c r="BZ79" s="65" t="s">
        <v>196</v>
      </c>
      <c r="CA79" s="66"/>
      <c r="CB79" s="66"/>
      <c r="CC79" s="66"/>
      <c r="CD79" s="66"/>
      <c r="CE79" s="66"/>
      <c r="CF79" s="66"/>
      <c r="CG79" s="97">
        <v>272</v>
      </c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9">
        <v>14087</v>
      </c>
      <c r="CS79" s="99"/>
      <c r="CT79" s="99"/>
      <c r="CU79" s="99"/>
      <c r="CV79" s="99"/>
      <c r="CW79" s="99"/>
      <c r="CX79" s="99"/>
      <c r="CY79" s="99"/>
      <c r="CZ79" s="99"/>
      <c r="DA79" s="99"/>
      <c r="DB79" s="99"/>
      <c r="DC79" s="99"/>
      <c r="DD79" s="99"/>
      <c r="DE79" s="99"/>
      <c r="DF79" s="99"/>
      <c r="DG79" s="99"/>
      <c r="DH79" s="99"/>
      <c r="DI79" s="99"/>
      <c r="DJ79" s="99">
        <f>5919621.58</f>
        <v>5919621.5800000001</v>
      </c>
      <c r="DK79" s="99"/>
      <c r="DL79" s="99"/>
      <c r="DM79" s="99"/>
      <c r="DN79" s="99"/>
      <c r="DO79" s="99"/>
      <c r="DP79" s="99"/>
      <c r="DQ79" s="99"/>
      <c r="DR79" s="99"/>
      <c r="DS79" s="99"/>
      <c r="DT79" s="99"/>
      <c r="DU79" s="99"/>
      <c r="DV79" s="99"/>
      <c r="DW79" s="99"/>
      <c r="DX79" s="99"/>
      <c r="DY79" s="99"/>
      <c r="DZ79" s="99"/>
      <c r="EA79" s="99"/>
      <c r="EB79" s="141"/>
      <c r="EC79" s="141"/>
      <c r="ED79" s="141"/>
      <c r="EE79" s="141"/>
      <c r="EF79" s="141"/>
      <c r="EG79" s="141"/>
      <c r="EH79" s="141"/>
      <c r="EI79" s="141"/>
      <c r="EJ79" s="141"/>
      <c r="EK79" s="141"/>
      <c r="EL79" s="141"/>
      <c r="EM79" s="141"/>
      <c r="EN79" s="141"/>
      <c r="EO79" s="141"/>
      <c r="EP79" s="141"/>
      <c r="EQ79" s="141"/>
      <c r="ER79" s="141"/>
      <c r="ES79" s="141"/>
      <c r="ET79" s="85">
        <f t="shared" ref="ET79:ET86" si="1">SUM(CR79:ES79)</f>
        <v>5933708.5800000001</v>
      </c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6"/>
    </row>
    <row r="80" spans="1:225" ht="15" customHeight="1">
      <c r="A80" s="144" t="s">
        <v>67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5"/>
      <c r="BZ80" s="65" t="s">
        <v>197</v>
      </c>
      <c r="CA80" s="66"/>
      <c r="CB80" s="66"/>
      <c r="CC80" s="66"/>
      <c r="CD80" s="66"/>
      <c r="CE80" s="66"/>
      <c r="CF80" s="66"/>
      <c r="CG80" s="97">
        <v>273</v>
      </c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>
        <v>167.1</v>
      </c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141"/>
      <c r="EC80" s="141"/>
      <c r="ED80" s="141"/>
      <c r="EE80" s="141"/>
      <c r="EF80" s="141"/>
      <c r="EG80" s="141"/>
      <c r="EH80" s="141"/>
      <c r="EI80" s="141"/>
      <c r="EJ80" s="141"/>
      <c r="EK80" s="141"/>
      <c r="EL80" s="141"/>
      <c r="EM80" s="141"/>
      <c r="EN80" s="141"/>
      <c r="EO80" s="141"/>
      <c r="EP80" s="141"/>
      <c r="EQ80" s="141"/>
      <c r="ER80" s="141"/>
      <c r="ES80" s="141"/>
      <c r="ET80" s="85">
        <f t="shared" si="1"/>
        <v>167.1</v>
      </c>
      <c r="EU80" s="85"/>
      <c r="EV80" s="85"/>
      <c r="EW80" s="85"/>
      <c r="EX80" s="85"/>
      <c r="EY80" s="85"/>
      <c r="EZ80" s="85"/>
      <c r="FA80" s="85"/>
      <c r="FB80" s="85"/>
      <c r="FC80" s="85"/>
      <c r="FD80" s="85"/>
      <c r="FE80" s="85"/>
      <c r="FF80" s="85"/>
      <c r="FG80" s="85"/>
      <c r="FH80" s="85"/>
      <c r="FI80" s="85"/>
      <c r="FJ80" s="85"/>
      <c r="FK80" s="86"/>
    </row>
    <row r="81" spans="1:241" ht="15" customHeight="1">
      <c r="A81" s="162" t="s">
        <v>160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3"/>
      <c r="BZ81" s="65" t="s">
        <v>69</v>
      </c>
      <c r="CA81" s="66"/>
      <c r="CB81" s="66"/>
      <c r="CC81" s="66"/>
      <c r="CD81" s="66"/>
      <c r="CE81" s="66"/>
      <c r="CF81" s="66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9"/>
      <c r="CS81" s="99"/>
      <c r="CT81" s="99"/>
      <c r="CU81" s="99"/>
      <c r="CV81" s="99"/>
      <c r="CW81" s="99"/>
      <c r="CX81" s="99"/>
      <c r="CY81" s="99"/>
      <c r="CZ81" s="99"/>
      <c r="DA81" s="99"/>
      <c r="DB81" s="99"/>
      <c r="DC81" s="99"/>
      <c r="DD81" s="99"/>
      <c r="DE81" s="99"/>
      <c r="DF81" s="99"/>
      <c r="DG81" s="99"/>
      <c r="DH81" s="99"/>
      <c r="DI81" s="99"/>
      <c r="DJ81" s="99"/>
      <c r="DK81" s="99"/>
      <c r="DL81" s="99"/>
      <c r="DM81" s="99"/>
      <c r="DN81" s="99"/>
      <c r="DO81" s="99"/>
      <c r="DP81" s="99"/>
      <c r="DQ81" s="99"/>
      <c r="DR81" s="99"/>
      <c r="DS81" s="99"/>
      <c r="DT81" s="99"/>
      <c r="DU81" s="99"/>
      <c r="DV81" s="99"/>
      <c r="DW81" s="99"/>
      <c r="DX81" s="99"/>
      <c r="DY81" s="99"/>
      <c r="DZ81" s="99"/>
      <c r="EA81" s="99"/>
      <c r="EB81" s="141"/>
      <c r="EC81" s="141"/>
      <c r="ED81" s="141"/>
      <c r="EE81" s="141"/>
      <c r="EF81" s="141"/>
      <c r="EG81" s="141"/>
      <c r="EH81" s="141"/>
      <c r="EI81" s="141"/>
      <c r="EJ81" s="141"/>
      <c r="EK81" s="141"/>
      <c r="EL81" s="141"/>
      <c r="EM81" s="141"/>
      <c r="EN81" s="141"/>
      <c r="EO81" s="141"/>
      <c r="EP81" s="141"/>
      <c r="EQ81" s="141"/>
      <c r="ER81" s="141"/>
      <c r="ES81" s="141"/>
      <c r="ET81" s="85">
        <f t="shared" si="1"/>
        <v>0</v>
      </c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6"/>
      <c r="FX81" s="232" t="s">
        <v>253</v>
      </c>
      <c r="FY81" s="232"/>
      <c r="FZ81" s="232"/>
      <c r="GA81" s="232"/>
      <c r="GB81" s="232"/>
      <c r="GC81" s="232"/>
      <c r="GD81" s="232"/>
      <c r="GE81" s="232"/>
      <c r="GF81" s="232"/>
      <c r="GG81" s="232"/>
      <c r="GH81" s="232"/>
      <c r="GI81" s="232"/>
      <c r="GJ81" s="232"/>
      <c r="GK81" s="232"/>
      <c r="GL81" s="232"/>
      <c r="GM81" s="232"/>
      <c r="GN81" s="232"/>
      <c r="GO81" s="232"/>
      <c r="GP81" s="232"/>
      <c r="GQ81" s="232"/>
      <c r="GR81" s="232"/>
      <c r="GS81" s="232"/>
      <c r="GT81" s="232"/>
      <c r="GU81" s="232"/>
      <c r="GV81" s="232"/>
      <c r="GW81" s="232"/>
      <c r="GX81" s="232"/>
      <c r="GY81" s="232"/>
      <c r="GZ81" s="232"/>
      <c r="HA81" s="232"/>
      <c r="HB81" s="232"/>
      <c r="HC81" s="232" t="s">
        <v>254</v>
      </c>
      <c r="HD81" s="232"/>
      <c r="HE81" s="232"/>
      <c r="HF81" s="232"/>
      <c r="HG81" s="232"/>
      <c r="HH81" s="232"/>
      <c r="HI81" s="232"/>
      <c r="HJ81" s="232"/>
      <c r="HK81" s="232"/>
      <c r="HL81" s="232"/>
      <c r="HM81" s="232"/>
      <c r="HN81" s="232"/>
      <c r="HO81" s="232"/>
      <c r="HP81" s="232"/>
      <c r="HQ81" s="232"/>
      <c r="HR81" s="232"/>
      <c r="HS81" s="232"/>
      <c r="HT81" s="232"/>
      <c r="HU81" s="232"/>
      <c r="HV81" s="232"/>
      <c r="HW81" s="232"/>
      <c r="HX81" s="232"/>
      <c r="HY81" s="232"/>
      <c r="HZ81" s="232"/>
      <c r="IA81" s="232"/>
      <c r="IB81" s="232"/>
      <c r="IC81" s="232"/>
      <c r="ID81" s="232"/>
      <c r="IE81" s="232"/>
      <c r="IF81" s="232"/>
      <c r="IG81" s="232"/>
    </row>
    <row r="82" spans="1:241" ht="15" customHeight="1">
      <c r="A82" s="217" t="s">
        <v>199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8"/>
      <c r="BZ82" s="65" t="s">
        <v>198</v>
      </c>
      <c r="CA82" s="66"/>
      <c r="CB82" s="66"/>
      <c r="CC82" s="66"/>
      <c r="CD82" s="66"/>
      <c r="CE82" s="66"/>
      <c r="CF82" s="66"/>
      <c r="CG82" s="115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85">
        <f>CR85+CR109</f>
        <v>31983.90000000006</v>
      </c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>
        <f>DJ85+DJ109</f>
        <v>711260.72000000626</v>
      </c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>
        <f>EB83-EB84</f>
        <v>0</v>
      </c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>
        <f t="shared" si="1"/>
        <v>743244.62000000628</v>
      </c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6"/>
      <c r="GA82" s="229"/>
      <c r="GB82" s="229"/>
      <c r="GC82" s="229"/>
      <c r="GD82" s="229"/>
      <c r="GE82" s="229"/>
      <c r="GF82" s="229"/>
      <c r="GG82" s="229"/>
      <c r="GH82" s="229"/>
      <c r="GI82" s="229"/>
      <c r="GJ82" s="229"/>
      <c r="GK82" s="229"/>
      <c r="GL82" s="229"/>
      <c r="GM82" s="229"/>
      <c r="GN82" s="229"/>
      <c r="GO82" s="229"/>
      <c r="GP82" s="229"/>
      <c r="GQ82" s="229"/>
      <c r="GR82" s="229"/>
      <c r="GS82" s="229"/>
      <c r="GT82" s="229"/>
      <c r="GU82" s="229"/>
      <c r="GV82" s="229"/>
      <c r="GW82" s="229"/>
      <c r="GX82" s="229"/>
      <c r="GY82" s="229"/>
      <c r="HH82" s="229"/>
      <c r="HI82" s="229"/>
      <c r="HJ82" s="229"/>
      <c r="HK82" s="229"/>
      <c r="HL82" s="229"/>
      <c r="HM82" s="229"/>
      <c r="HN82" s="229"/>
      <c r="HO82" s="229"/>
      <c r="HP82" s="229"/>
      <c r="HQ82" s="229"/>
      <c r="HR82" s="229"/>
      <c r="HS82" s="229"/>
      <c r="HT82" s="229"/>
      <c r="HU82" s="229"/>
      <c r="HV82" s="229"/>
      <c r="HW82" s="229"/>
      <c r="HX82" s="229"/>
      <c r="HY82" s="229"/>
      <c r="HZ82" s="229"/>
      <c r="IA82" s="229"/>
      <c r="IB82" s="229"/>
      <c r="IC82" s="229"/>
      <c r="ID82" s="229"/>
      <c r="IE82" s="229"/>
      <c r="IF82" s="229"/>
    </row>
    <row r="83" spans="1:241" ht="15" customHeight="1">
      <c r="A83" s="162" t="s">
        <v>142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3"/>
      <c r="BZ83" s="65" t="s">
        <v>200</v>
      </c>
      <c r="CA83" s="66"/>
      <c r="CB83" s="66"/>
      <c r="CC83" s="66"/>
      <c r="CD83" s="66"/>
      <c r="CE83" s="66"/>
      <c r="CF83" s="66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85">
        <f>CR16-CR42</f>
        <v>31983.900000000023</v>
      </c>
      <c r="CS83" s="85"/>
      <c r="CT83" s="85"/>
      <c r="CU83" s="85"/>
      <c r="CV83" s="85"/>
      <c r="CW83" s="85"/>
      <c r="CX83" s="85"/>
      <c r="CY83" s="85"/>
      <c r="CZ83" s="85"/>
      <c r="DA83" s="85"/>
      <c r="DB83" s="85"/>
      <c r="DC83" s="85"/>
      <c r="DD83" s="85"/>
      <c r="DE83" s="85"/>
      <c r="DF83" s="85"/>
      <c r="DG83" s="85"/>
      <c r="DH83" s="85"/>
      <c r="DI83" s="85"/>
      <c r="DJ83" s="85">
        <f>DJ16-DJ42</f>
        <v>711260.72000000626</v>
      </c>
      <c r="DK83" s="85"/>
      <c r="DL83" s="85"/>
      <c r="DM83" s="85"/>
      <c r="DN83" s="85"/>
      <c r="DO83" s="85"/>
      <c r="DP83" s="85"/>
      <c r="DQ83" s="85"/>
      <c r="DR83" s="85"/>
      <c r="DS83" s="85"/>
      <c r="DT83" s="85"/>
      <c r="DU83" s="85"/>
      <c r="DV83" s="85"/>
      <c r="DW83" s="85"/>
      <c r="DX83" s="85"/>
      <c r="DY83" s="85"/>
      <c r="DZ83" s="85"/>
      <c r="EA83" s="85"/>
      <c r="EB83" s="85">
        <f>EB16-EB42</f>
        <v>0</v>
      </c>
      <c r="EC83" s="85"/>
      <c r="ED83" s="85"/>
      <c r="EE83" s="85"/>
      <c r="EF83" s="85"/>
      <c r="EG83" s="85"/>
      <c r="EH83" s="85"/>
      <c r="EI83" s="85"/>
      <c r="EJ83" s="85"/>
      <c r="EK83" s="85"/>
      <c r="EL83" s="85"/>
      <c r="EM83" s="85"/>
      <c r="EN83" s="85"/>
      <c r="EO83" s="85"/>
      <c r="EP83" s="85"/>
      <c r="EQ83" s="85"/>
      <c r="ER83" s="85"/>
      <c r="ES83" s="85"/>
      <c r="ET83" s="85">
        <f t="shared" si="1"/>
        <v>743244.62000000628</v>
      </c>
      <c r="EU83" s="85"/>
      <c r="EV83" s="85"/>
      <c r="EW83" s="85"/>
      <c r="EX83" s="85"/>
      <c r="EY83" s="85"/>
      <c r="EZ83" s="85"/>
      <c r="FA83" s="85"/>
      <c r="FB83" s="85"/>
      <c r="FC83" s="85"/>
      <c r="FD83" s="85"/>
      <c r="FE83" s="85"/>
      <c r="FF83" s="85"/>
      <c r="FG83" s="85"/>
      <c r="FH83" s="85"/>
      <c r="FI83" s="85"/>
      <c r="FJ83" s="85"/>
      <c r="FK83" s="86"/>
      <c r="GD83" s="231"/>
      <c r="GE83" s="231"/>
      <c r="GF83" s="231"/>
      <c r="GG83" s="231"/>
      <c r="GH83" s="231"/>
      <c r="GI83" s="231"/>
      <c r="GJ83" s="231"/>
      <c r="GK83" s="231"/>
      <c r="GL83" s="231"/>
      <c r="GM83" s="231"/>
      <c r="GN83" s="231"/>
      <c r="GO83" s="231"/>
      <c r="GP83" s="231"/>
      <c r="GQ83" s="231"/>
      <c r="GR83" s="231"/>
      <c r="GS83" s="231"/>
      <c r="GT83" s="231"/>
      <c r="GU83" s="231"/>
      <c r="GV83" s="231"/>
      <c r="GW83" s="231"/>
      <c r="GX83" s="231"/>
      <c r="GY83" s="231"/>
      <c r="GZ83" s="231"/>
      <c r="HA83" s="231"/>
      <c r="HB83" s="231"/>
      <c r="HC83" s="231"/>
      <c r="HD83" s="231"/>
      <c r="HE83" s="231"/>
      <c r="HF83" s="231"/>
      <c r="HG83" s="231"/>
      <c r="HH83" s="231"/>
      <c r="HI83" s="231"/>
      <c r="HJ83" s="231"/>
      <c r="HK83" s="231"/>
      <c r="HL83" s="231"/>
      <c r="HM83" s="231"/>
    </row>
    <row r="84" spans="1:241" ht="15" customHeight="1">
      <c r="A84" s="162" t="s">
        <v>71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3"/>
      <c r="BZ84" s="65" t="s">
        <v>201</v>
      </c>
      <c r="CA84" s="66"/>
      <c r="CB84" s="66"/>
      <c r="CC84" s="66"/>
      <c r="CD84" s="66"/>
      <c r="CE84" s="66"/>
      <c r="CF84" s="66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4"/>
      <c r="EO84" s="64"/>
      <c r="EP84" s="64"/>
      <c r="EQ84" s="64"/>
      <c r="ER84" s="64"/>
      <c r="ES84" s="64"/>
      <c r="ET84" s="85">
        <f t="shared" si="1"/>
        <v>0</v>
      </c>
      <c r="EU84" s="85"/>
      <c r="EV84" s="85"/>
      <c r="EW84" s="85"/>
      <c r="EX84" s="85"/>
      <c r="EY84" s="85"/>
      <c r="EZ84" s="85"/>
      <c r="FA84" s="85"/>
      <c r="FB84" s="85"/>
      <c r="FC84" s="85"/>
      <c r="FD84" s="85"/>
      <c r="FE84" s="85"/>
      <c r="FF84" s="85"/>
      <c r="FG84" s="85"/>
      <c r="FH84" s="85"/>
      <c r="FI84" s="85"/>
      <c r="FJ84" s="85"/>
      <c r="FK84" s="86"/>
      <c r="GD84" s="231"/>
      <c r="GE84" s="231"/>
      <c r="GF84" s="231"/>
      <c r="GG84" s="231"/>
      <c r="GH84" s="231"/>
      <c r="GI84" s="231"/>
      <c r="GJ84" s="231"/>
      <c r="GK84" s="231"/>
      <c r="GL84" s="231"/>
      <c r="GM84" s="231"/>
      <c r="GN84" s="231"/>
      <c r="GO84" s="231"/>
      <c r="GP84" s="231"/>
      <c r="GQ84" s="231"/>
      <c r="GR84" s="231"/>
      <c r="GS84" s="231"/>
      <c r="GT84" s="231"/>
      <c r="GU84" s="231"/>
      <c r="GV84" s="231"/>
      <c r="GW84" s="231"/>
      <c r="GX84" s="231"/>
      <c r="GY84" s="231"/>
      <c r="GZ84" s="231"/>
      <c r="HA84" s="231"/>
      <c r="HB84" s="231"/>
      <c r="HC84" s="231"/>
      <c r="HD84" s="231"/>
      <c r="HE84" s="231"/>
      <c r="HF84" s="231"/>
      <c r="HG84" s="231"/>
      <c r="HH84" s="231"/>
      <c r="HI84" s="231"/>
      <c r="HJ84" s="231"/>
      <c r="HK84" s="231"/>
      <c r="HL84" s="231"/>
      <c r="HM84" s="231"/>
    </row>
    <row r="85" spans="1:241" ht="15" customHeight="1">
      <c r="A85" s="203" t="s">
        <v>234</v>
      </c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4"/>
      <c r="BZ85" s="65" t="s">
        <v>70</v>
      </c>
      <c r="CA85" s="66"/>
      <c r="CB85" s="66"/>
      <c r="CC85" s="66"/>
      <c r="CD85" s="66"/>
      <c r="CE85" s="66"/>
      <c r="CF85" s="66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85">
        <f>CR86+CR90+CR94+CR98+CR102</f>
        <v>144.95999999999913</v>
      </c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>
        <f>DJ86+DJ90+DJ94+DJ98+DJ102</f>
        <v>401111.82000000024</v>
      </c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>
        <f>EB86+EB90+EB94+EB98+EB102</f>
        <v>0</v>
      </c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>
        <f t="shared" si="1"/>
        <v>401256.78000000026</v>
      </c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6"/>
      <c r="GD85" s="231"/>
      <c r="GE85" s="231"/>
      <c r="GF85" s="231"/>
      <c r="GG85" s="231"/>
      <c r="GH85" s="231"/>
      <c r="GI85" s="231"/>
      <c r="GJ85" s="231"/>
      <c r="GK85" s="231"/>
      <c r="GL85" s="231"/>
      <c r="GM85" s="231"/>
      <c r="GN85" s="231"/>
      <c r="GO85" s="231"/>
      <c r="GP85" s="231"/>
      <c r="GQ85" s="231"/>
      <c r="GR85" s="231"/>
      <c r="GS85" s="231"/>
      <c r="GT85" s="231"/>
      <c r="GU85" s="231"/>
      <c r="GV85" s="231"/>
      <c r="GW85" s="231"/>
      <c r="GX85" s="231"/>
      <c r="GY85" s="231"/>
      <c r="GZ85" s="231"/>
      <c r="HA85" s="231"/>
      <c r="HB85" s="231"/>
      <c r="HC85" s="231"/>
      <c r="HD85" s="231"/>
      <c r="HE85" s="231"/>
      <c r="HF85" s="231"/>
      <c r="HG85" s="231"/>
      <c r="HH85" s="231"/>
      <c r="HI85" s="231"/>
      <c r="HJ85" s="231"/>
      <c r="HK85" s="231"/>
      <c r="HL85" s="231"/>
      <c r="HM85" s="231"/>
    </row>
    <row r="86" spans="1:241" ht="15" customHeight="1">
      <c r="A86" s="213" t="s">
        <v>161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4"/>
      <c r="BZ86" s="65" t="s">
        <v>83</v>
      </c>
      <c r="CA86" s="66"/>
      <c r="CB86" s="66"/>
      <c r="CC86" s="66"/>
      <c r="CD86" s="66"/>
      <c r="CE86" s="66"/>
      <c r="CF86" s="66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85">
        <f>CR87-CR89</f>
        <v>0</v>
      </c>
      <c r="CS86" s="85"/>
      <c r="CT86" s="85"/>
      <c r="CU86" s="85"/>
      <c r="CV86" s="85"/>
      <c r="CW86" s="85"/>
      <c r="CX86" s="85"/>
      <c r="CY86" s="85"/>
      <c r="CZ86" s="85"/>
      <c r="DA86" s="85"/>
      <c r="DB86" s="85"/>
      <c r="DC86" s="85"/>
      <c r="DD86" s="85"/>
      <c r="DE86" s="85"/>
      <c r="DF86" s="85"/>
      <c r="DG86" s="85"/>
      <c r="DH86" s="85"/>
      <c r="DI86" s="85"/>
      <c r="DJ86" s="85">
        <f>DJ87-DJ89</f>
        <v>192233.58000000002</v>
      </c>
      <c r="DK86" s="85"/>
      <c r="DL86" s="85"/>
      <c r="DM86" s="85"/>
      <c r="DN86" s="85"/>
      <c r="DO86" s="85"/>
      <c r="DP86" s="85"/>
      <c r="DQ86" s="85"/>
      <c r="DR86" s="85"/>
      <c r="DS86" s="85"/>
      <c r="DT86" s="85"/>
      <c r="DU86" s="85"/>
      <c r="DV86" s="85"/>
      <c r="DW86" s="85"/>
      <c r="DX86" s="85"/>
      <c r="DY86" s="85"/>
      <c r="DZ86" s="85"/>
      <c r="EA86" s="85"/>
      <c r="EB86" s="85">
        <f>EB87-EB89</f>
        <v>0</v>
      </c>
      <c r="EC86" s="85"/>
      <c r="ED86" s="85"/>
      <c r="EE86" s="85"/>
      <c r="EF86" s="85"/>
      <c r="EG86" s="85"/>
      <c r="EH86" s="85"/>
      <c r="EI86" s="85"/>
      <c r="EJ86" s="85"/>
      <c r="EK86" s="85"/>
      <c r="EL86" s="85"/>
      <c r="EM86" s="85"/>
      <c r="EN86" s="85"/>
      <c r="EO86" s="85"/>
      <c r="EP86" s="85"/>
      <c r="EQ86" s="85"/>
      <c r="ER86" s="85"/>
      <c r="ES86" s="85"/>
      <c r="ET86" s="85">
        <f t="shared" si="1"/>
        <v>192233.58000000002</v>
      </c>
      <c r="EU86" s="85"/>
      <c r="EV86" s="85"/>
      <c r="EW86" s="85"/>
      <c r="EX86" s="85"/>
      <c r="EY86" s="85"/>
      <c r="EZ86" s="85"/>
      <c r="FA86" s="85"/>
      <c r="FB86" s="85"/>
      <c r="FC86" s="85"/>
      <c r="FD86" s="85"/>
      <c r="FE86" s="85"/>
      <c r="FF86" s="85"/>
      <c r="FG86" s="85"/>
      <c r="FH86" s="85"/>
      <c r="FI86" s="85"/>
      <c r="FJ86" s="85"/>
      <c r="FK86" s="86"/>
      <c r="GD86" s="231"/>
      <c r="GE86" s="231"/>
      <c r="GF86" s="231"/>
      <c r="GG86" s="231"/>
      <c r="GH86" s="231"/>
      <c r="GI86" s="231"/>
      <c r="GJ86" s="231"/>
      <c r="GK86" s="231"/>
      <c r="GL86" s="231"/>
      <c r="GM86" s="231"/>
      <c r="GN86" s="231"/>
      <c r="GO86" s="231"/>
      <c r="GP86" s="231"/>
      <c r="GQ86" s="231"/>
      <c r="GR86" s="231"/>
      <c r="GS86" s="231"/>
      <c r="GT86" s="231"/>
      <c r="GU86" s="231"/>
      <c r="GV86" s="231"/>
      <c r="GW86" s="231"/>
      <c r="GX86" s="231"/>
      <c r="GY86" s="231"/>
      <c r="GZ86" s="231"/>
      <c r="HA86" s="231"/>
      <c r="HB86" s="231"/>
      <c r="HC86" s="231"/>
      <c r="HD86" s="231"/>
      <c r="HE86" s="231"/>
      <c r="HF86" s="231"/>
      <c r="HG86" s="231"/>
      <c r="HH86" s="231"/>
      <c r="HI86" s="231"/>
      <c r="HJ86" s="231"/>
      <c r="HK86" s="231"/>
      <c r="HL86" s="231"/>
      <c r="HM86" s="231"/>
    </row>
    <row r="87" spans="1:241" ht="12" customHeight="1">
      <c r="A87" s="205" t="s">
        <v>23</v>
      </c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6"/>
      <c r="BZ87" s="79" t="s">
        <v>84</v>
      </c>
      <c r="CA87" s="80"/>
      <c r="CB87" s="80"/>
      <c r="CC87" s="80"/>
      <c r="CD87" s="80"/>
      <c r="CE87" s="80"/>
      <c r="CF87" s="81"/>
      <c r="CG87" s="73">
        <v>310</v>
      </c>
      <c r="CH87" s="74"/>
      <c r="CI87" s="74"/>
      <c r="CJ87" s="74"/>
      <c r="CK87" s="74"/>
      <c r="CL87" s="74"/>
      <c r="CM87" s="74"/>
      <c r="CN87" s="74"/>
      <c r="CO87" s="74"/>
      <c r="CP87" s="74"/>
      <c r="CQ87" s="75"/>
      <c r="CR87" s="67">
        <v>21200</v>
      </c>
      <c r="CS87" s="68"/>
      <c r="CT87" s="68"/>
      <c r="CU87" s="68"/>
      <c r="CV87" s="68"/>
      <c r="CW87" s="68"/>
      <c r="CX87" s="68"/>
      <c r="CY87" s="68"/>
      <c r="CZ87" s="68"/>
      <c r="DA87" s="68"/>
      <c r="DB87" s="68"/>
      <c r="DC87" s="68"/>
      <c r="DD87" s="68"/>
      <c r="DE87" s="68"/>
      <c r="DF87" s="68"/>
      <c r="DG87" s="68"/>
      <c r="DH87" s="68"/>
      <c r="DI87" s="69"/>
      <c r="DJ87" s="67">
        <v>603012</v>
      </c>
      <c r="DK87" s="68"/>
      <c r="DL87" s="68"/>
      <c r="DM87" s="68"/>
      <c r="DN87" s="68"/>
      <c r="DO87" s="68"/>
      <c r="DP87" s="68"/>
      <c r="DQ87" s="68"/>
      <c r="DR87" s="68"/>
      <c r="DS87" s="68"/>
      <c r="DT87" s="68"/>
      <c r="DU87" s="68"/>
      <c r="DV87" s="68"/>
      <c r="DW87" s="68"/>
      <c r="DX87" s="68"/>
      <c r="DY87" s="68"/>
      <c r="DZ87" s="68"/>
      <c r="EA87" s="69"/>
      <c r="EB87" s="67"/>
      <c r="EC87" s="68"/>
      <c r="ED87" s="68"/>
      <c r="EE87" s="68"/>
      <c r="EF87" s="68"/>
      <c r="EG87" s="68"/>
      <c r="EH87" s="68"/>
      <c r="EI87" s="68"/>
      <c r="EJ87" s="68"/>
      <c r="EK87" s="68"/>
      <c r="EL87" s="68"/>
      <c r="EM87" s="68"/>
      <c r="EN87" s="68"/>
      <c r="EO87" s="68"/>
      <c r="EP87" s="68"/>
      <c r="EQ87" s="68"/>
      <c r="ER87" s="68"/>
      <c r="ES87" s="69"/>
      <c r="ET87" s="89">
        <f>SUM(CR87:ES88)</f>
        <v>624212</v>
      </c>
      <c r="EU87" s="90"/>
      <c r="EV87" s="90"/>
      <c r="EW87" s="90"/>
      <c r="EX87" s="90"/>
      <c r="EY87" s="90"/>
      <c r="EZ87" s="90"/>
      <c r="FA87" s="90"/>
      <c r="FB87" s="90"/>
      <c r="FC87" s="90"/>
      <c r="FD87" s="90"/>
      <c r="FE87" s="90"/>
      <c r="FF87" s="90"/>
      <c r="FG87" s="90"/>
      <c r="FH87" s="90"/>
      <c r="FI87" s="90"/>
      <c r="FJ87" s="90"/>
      <c r="FK87" s="91"/>
    </row>
    <row r="88" spans="1:241" ht="12" customHeight="1">
      <c r="A88" s="209" t="s">
        <v>73</v>
      </c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10"/>
      <c r="BZ88" s="82"/>
      <c r="CA88" s="83"/>
      <c r="CB88" s="83"/>
      <c r="CC88" s="83"/>
      <c r="CD88" s="83"/>
      <c r="CE88" s="83"/>
      <c r="CF88" s="84"/>
      <c r="CG88" s="76"/>
      <c r="CH88" s="77"/>
      <c r="CI88" s="77"/>
      <c r="CJ88" s="77"/>
      <c r="CK88" s="77"/>
      <c r="CL88" s="77"/>
      <c r="CM88" s="77"/>
      <c r="CN88" s="77"/>
      <c r="CO88" s="77"/>
      <c r="CP88" s="77"/>
      <c r="CQ88" s="78"/>
      <c r="CR88" s="70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2"/>
      <c r="DJ88" s="70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2"/>
      <c r="EB88" s="70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2"/>
      <c r="ET88" s="92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4"/>
    </row>
    <row r="89" spans="1:241" ht="15" customHeight="1">
      <c r="A89" s="211" t="s">
        <v>74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2"/>
      <c r="BZ89" s="65" t="s">
        <v>85</v>
      </c>
      <c r="CA89" s="66"/>
      <c r="CB89" s="66"/>
      <c r="CC89" s="66"/>
      <c r="CD89" s="66"/>
      <c r="CE89" s="66"/>
      <c r="CF89" s="66"/>
      <c r="CG89" s="97">
        <v>410</v>
      </c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9">
        <v>21200</v>
      </c>
      <c r="CS89" s="99"/>
      <c r="CT89" s="99"/>
      <c r="CU89" s="99"/>
      <c r="CV89" s="99"/>
      <c r="CW89" s="99"/>
      <c r="CX89" s="99"/>
      <c r="CY89" s="99"/>
      <c r="CZ89" s="99"/>
      <c r="DA89" s="99"/>
      <c r="DB89" s="99"/>
      <c r="DC89" s="99"/>
      <c r="DD89" s="99"/>
      <c r="DE89" s="99"/>
      <c r="DF89" s="99"/>
      <c r="DG89" s="99"/>
      <c r="DH89" s="99"/>
      <c r="DI89" s="99"/>
      <c r="DJ89" s="99">
        <v>410778.42</v>
      </c>
      <c r="DK89" s="99"/>
      <c r="DL89" s="99"/>
      <c r="DM89" s="99"/>
      <c r="DN89" s="99"/>
      <c r="DO89" s="99"/>
      <c r="DP89" s="99"/>
      <c r="DQ89" s="99"/>
      <c r="DR89" s="99"/>
      <c r="DS89" s="99"/>
      <c r="DT89" s="99"/>
      <c r="DU89" s="99"/>
      <c r="DV89" s="99"/>
      <c r="DW89" s="99"/>
      <c r="DX89" s="99"/>
      <c r="DY89" s="99"/>
      <c r="DZ89" s="99"/>
      <c r="EA89" s="99"/>
      <c r="EB89" s="99"/>
      <c r="EC89" s="99"/>
      <c r="ED89" s="99"/>
      <c r="EE89" s="99"/>
      <c r="EF89" s="99"/>
      <c r="EG89" s="99"/>
      <c r="EH89" s="99"/>
      <c r="EI89" s="99"/>
      <c r="EJ89" s="99"/>
      <c r="EK89" s="99"/>
      <c r="EL89" s="99"/>
      <c r="EM89" s="99"/>
      <c r="EN89" s="99"/>
      <c r="EO89" s="99"/>
      <c r="EP89" s="99"/>
      <c r="EQ89" s="99"/>
      <c r="ER89" s="99"/>
      <c r="ES89" s="99"/>
      <c r="ET89" s="85">
        <f>SUM(CR89:ES89)</f>
        <v>431978.42</v>
      </c>
      <c r="EU89" s="85"/>
      <c r="EV89" s="85"/>
      <c r="EW89" s="85"/>
      <c r="EX89" s="85"/>
      <c r="EY89" s="85"/>
      <c r="EZ89" s="85"/>
      <c r="FA89" s="85"/>
      <c r="FB89" s="85"/>
      <c r="FC89" s="85"/>
      <c r="FD89" s="85"/>
      <c r="FE89" s="85"/>
      <c r="FF89" s="85"/>
      <c r="FG89" s="85"/>
      <c r="FH89" s="85"/>
      <c r="FI89" s="85"/>
      <c r="FJ89" s="85"/>
      <c r="FK89" s="86"/>
    </row>
    <row r="90" spans="1:241" ht="15" customHeight="1">
      <c r="A90" s="213" t="s">
        <v>75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4"/>
      <c r="BZ90" s="65" t="s">
        <v>86</v>
      </c>
      <c r="CA90" s="66"/>
      <c r="CB90" s="66"/>
      <c r="CC90" s="66"/>
      <c r="CD90" s="66"/>
      <c r="CE90" s="66"/>
      <c r="CF90" s="66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85">
        <f>CR91-CR93</f>
        <v>0</v>
      </c>
      <c r="CS90" s="85"/>
      <c r="CT90" s="85"/>
      <c r="CU90" s="85"/>
      <c r="CV90" s="85"/>
      <c r="CW90" s="85"/>
      <c r="CX90" s="85"/>
      <c r="CY90" s="85"/>
      <c r="CZ90" s="85"/>
      <c r="DA90" s="85"/>
      <c r="DB90" s="85"/>
      <c r="DC90" s="85"/>
      <c r="DD90" s="85"/>
      <c r="DE90" s="85"/>
      <c r="DF90" s="85"/>
      <c r="DG90" s="85"/>
      <c r="DH90" s="85"/>
      <c r="DI90" s="85"/>
      <c r="DJ90" s="85">
        <f>DJ91-DJ93</f>
        <v>0</v>
      </c>
      <c r="DK90" s="85"/>
      <c r="DL90" s="85"/>
      <c r="DM90" s="85"/>
      <c r="DN90" s="85"/>
      <c r="DO90" s="85"/>
      <c r="DP90" s="85"/>
      <c r="DQ90" s="85"/>
      <c r="DR90" s="85"/>
      <c r="DS90" s="85"/>
      <c r="DT90" s="85"/>
      <c r="DU90" s="85"/>
      <c r="DV90" s="85"/>
      <c r="DW90" s="85"/>
      <c r="DX90" s="85"/>
      <c r="DY90" s="85"/>
      <c r="DZ90" s="85"/>
      <c r="EA90" s="85"/>
      <c r="EB90" s="85">
        <f>EB91-EB93</f>
        <v>0</v>
      </c>
      <c r="EC90" s="85"/>
      <c r="ED90" s="85"/>
      <c r="EE90" s="85"/>
      <c r="EF90" s="85"/>
      <c r="EG90" s="85"/>
      <c r="EH90" s="85"/>
      <c r="EI90" s="85"/>
      <c r="EJ90" s="85"/>
      <c r="EK90" s="85"/>
      <c r="EL90" s="85"/>
      <c r="EM90" s="85"/>
      <c r="EN90" s="85"/>
      <c r="EO90" s="85"/>
      <c r="EP90" s="85"/>
      <c r="EQ90" s="85"/>
      <c r="ER90" s="85"/>
      <c r="ES90" s="85"/>
      <c r="ET90" s="85">
        <f>SUM(CR90:ES90)</f>
        <v>0</v>
      </c>
      <c r="EU90" s="85"/>
      <c r="EV90" s="85"/>
      <c r="EW90" s="85"/>
      <c r="EX90" s="85"/>
      <c r="EY90" s="85"/>
      <c r="EZ90" s="85"/>
      <c r="FA90" s="85"/>
      <c r="FB90" s="85"/>
      <c r="FC90" s="85"/>
      <c r="FD90" s="85"/>
      <c r="FE90" s="85"/>
      <c r="FF90" s="85"/>
      <c r="FG90" s="85"/>
      <c r="FH90" s="85"/>
      <c r="FI90" s="85"/>
      <c r="FJ90" s="85"/>
      <c r="FK90" s="86"/>
    </row>
    <row r="91" spans="1:241" ht="12" customHeight="1">
      <c r="A91" s="205" t="s">
        <v>23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6"/>
      <c r="BZ91" s="79" t="s">
        <v>87</v>
      </c>
      <c r="CA91" s="80"/>
      <c r="CB91" s="80"/>
      <c r="CC91" s="80"/>
      <c r="CD91" s="80"/>
      <c r="CE91" s="80"/>
      <c r="CF91" s="81"/>
      <c r="CG91" s="73">
        <v>320</v>
      </c>
      <c r="CH91" s="74"/>
      <c r="CI91" s="74"/>
      <c r="CJ91" s="74"/>
      <c r="CK91" s="74"/>
      <c r="CL91" s="74"/>
      <c r="CM91" s="74"/>
      <c r="CN91" s="74"/>
      <c r="CO91" s="74"/>
      <c r="CP91" s="74"/>
      <c r="CQ91" s="75"/>
      <c r="CR91" s="67"/>
      <c r="CS91" s="68"/>
      <c r="CT91" s="68"/>
      <c r="CU91" s="68"/>
      <c r="CV91" s="68"/>
      <c r="CW91" s="68"/>
      <c r="CX91" s="68"/>
      <c r="CY91" s="68"/>
      <c r="CZ91" s="68"/>
      <c r="DA91" s="68"/>
      <c r="DB91" s="68"/>
      <c r="DC91" s="68"/>
      <c r="DD91" s="68"/>
      <c r="DE91" s="68"/>
      <c r="DF91" s="68"/>
      <c r="DG91" s="68"/>
      <c r="DH91" s="68"/>
      <c r="DI91" s="69"/>
      <c r="DJ91" s="67"/>
      <c r="DK91" s="68"/>
      <c r="DL91" s="68"/>
      <c r="DM91" s="68"/>
      <c r="DN91" s="68"/>
      <c r="DO91" s="68"/>
      <c r="DP91" s="68"/>
      <c r="DQ91" s="68"/>
      <c r="DR91" s="68"/>
      <c r="DS91" s="68"/>
      <c r="DT91" s="68"/>
      <c r="DU91" s="68"/>
      <c r="DV91" s="68"/>
      <c r="DW91" s="68"/>
      <c r="DX91" s="68"/>
      <c r="DY91" s="68"/>
      <c r="DZ91" s="68"/>
      <c r="EA91" s="69"/>
      <c r="EB91" s="67"/>
      <c r="EC91" s="68"/>
      <c r="ED91" s="68"/>
      <c r="EE91" s="68"/>
      <c r="EF91" s="68"/>
      <c r="EG91" s="68"/>
      <c r="EH91" s="68"/>
      <c r="EI91" s="68"/>
      <c r="EJ91" s="68"/>
      <c r="EK91" s="68"/>
      <c r="EL91" s="68"/>
      <c r="EM91" s="68"/>
      <c r="EN91" s="68"/>
      <c r="EO91" s="68"/>
      <c r="EP91" s="68"/>
      <c r="EQ91" s="68"/>
      <c r="ER91" s="68"/>
      <c r="ES91" s="69"/>
      <c r="ET91" s="89">
        <f>SUM(CR91:ES92)</f>
        <v>0</v>
      </c>
      <c r="EU91" s="90"/>
      <c r="EV91" s="90"/>
      <c r="EW91" s="90"/>
      <c r="EX91" s="90"/>
      <c r="EY91" s="90"/>
      <c r="EZ91" s="90"/>
      <c r="FA91" s="90"/>
      <c r="FB91" s="90"/>
      <c r="FC91" s="90"/>
      <c r="FD91" s="90"/>
      <c r="FE91" s="90"/>
      <c r="FF91" s="90"/>
      <c r="FG91" s="90"/>
      <c r="FH91" s="90"/>
      <c r="FI91" s="90"/>
      <c r="FJ91" s="90"/>
      <c r="FK91" s="91"/>
    </row>
    <row r="92" spans="1:241" ht="12" customHeight="1">
      <c r="A92" s="209" t="s">
        <v>76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10"/>
      <c r="BZ92" s="82"/>
      <c r="CA92" s="83"/>
      <c r="CB92" s="83"/>
      <c r="CC92" s="83"/>
      <c r="CD92" s="83"/>
      <c r="CE92" s="83"/>
      <c r="CF92" s="84"/>
      <c r="CG92" s="76"/>
      <c r="CH92" s="77"/>
      <c r="CI92" s="77"/>
      <c r="CJ92" s="77"/>
      <c r="CK92" s="77"/>
      <c r="CL92" s="77"/>
      <c r="CM92" s="77"/>
      <c r="CN92" s="77"/>
      <c r="CO92" s="77"/>
      <c r="CP92" s="77"/>
      <c r="CQ92" s="78"/>
      <c r="CR92" s="70"/>
      <c r="CS92" s="71"/>
      <c r="CT92" s="71"/>
      <c r="CU92" s="71"/>
      <c r="CV92" s="71"/>
      <c r="CW92" s="71"/>
      <c r="CX92" s="71"/>
      <c r="CY92" s="71"/>
      <c r="CZ92" s="71"/>
      <c r="DA92" s="71"/>
      <c r="DB92" s="71"/>
      <c r="DC92" s="71"/>
      <c r="DD92" s="71"/>
      <c r="DE92" s="71"/>
      <c r="DF92" s="71"/>
      <c r="DG92" s="71"/>
      <c r="DH92" s="71"/>
      <c r="DI92" s="72"/>
      <c r="DJ92" s="70"/>
      <c r="DK92" s="71"/>
      <c r="DL92" s="71"/>
      <c r="DM92" s="71"/>
      <c r="DN92" s="71"/>
      <c r="DO92" s="71"/>
      <c r="DP92" s="71"/>
      <c r="DQ92" s="71"/>
      <c r="DR92" s="71"/>
      <c r="DS92" s="71"/>
      <c r="DT92" s="71"/>
      <c r="DU92" s="71"/>
      <c r="DV92" s="71"/>
      <c r="DW92" s="71"/>
      <c r="DX92" s="71"/>
      <c r="DY92" s="71"/>
      <c r="DZ92" s="71"/>
      <c r="EA92" s="72"/>
      <c r="EB92" s="70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2"/>
      <c r="ET92" s="92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4"/>
    </row>
    <row r="93" spans="1:241" ht="15" customHeight="1">
      <c r="A93" s="211" t="s">
        <v>77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2"/>
      <c r="BZ93" s="65" t="s">
        <v>88</v>
      </c>
      <c r="CA93" s="66"/>
      <c r="CB93" s="66"/>
      <c r="CC93" s="66"/>
      <c r="CD93" s="66"/>
      <c r="CE93" s="66"/>
      <c r="CF93" s="66"/>
      <c r="CG93" s="97">
        <v>420</v>
      </c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9"/>
      <c r="CS93" s="99"/>
      <c r="CT93" s="99"/>
      <c r="CU93" s="99"/>
      <c r="CV93" s="99"/>
      <c r="CW93" s="99"/>
      <c r="CX93" s="99"/>
      <c r="CY93" s="99"/>
      <c r="CZ93" s="99"/>
      <c r="DA93" s="99"/>
      <c r="DB93" s="99"/>
      <c r="DC93" s="99"/>
      <c r="DD93" s="99"/>
      <c r="DE93" s="99"/>
      <c r="DF93" s="99"/>
      <c r="DG93" s="99"/>
      <c r="DH93" s="99"/>
      <c r="DI93" s="99"/>
      <c r="DJ93" s="99"/>
      <c r="DK93" s="99"/>
      <c r="DL93" s="99"/>
      <c r="DM93" s="99"/>
      <c r="DN93" s="99"/>
      <c r="DO93" s="99"/>
      <c r="DP93" s="99"/>
      <c r="DQ93" s="99"/>
      <c r="DR93" s="99"/>
      <c r="DS93" s="99"/>
      <c r="DT93" s="99"/>
      <c r="DU93" s="99"/>
      <c r="DV93" s="99"/>
      <c r="DW93" s="99"/>
      <c r="DX93" s="99"/>
      <c r="DY93" s="99"/>
      <c r="DZ93" s="99"/>
      <c r="EA93" s="99"/>
      <c r="EB93" s="99"/>
      <c r="EC93" s="99"/>
      <c r="ED93" s="99"/>
      <c r="EE93" s="99"/>
      <c r="EF93" s="99"/>
      <c r="EG93" s="99"/>
      <c r="EH93" s="99"/>
      <c r="EI93" s="99"/>
      <c r="EJ93" s="99"/>
      <c r="EK93" s="99"/>
      <c r="EL93" s="99"/>
      <c r="EM93" s="99"/>
      <c r="EN93" s="99"/>
      <c r="EO93" s="99"/>
      <c r="EP93" s="99"/>
      <c r="EQ93" s="99"/>
      <c r="ER93" s="99"/>
      <c r="ES93" s="99"/>
      <c r="ET93" s="85">
        <f>SUM(CR93:ES93)</f>
        <v>0</v>
      </c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6"/>
    </row>
    <row r="94" spans="1:241" ht="15" customHeight="1">
      <c r="A94" s="213" t="s">
        <v>72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4"/>
      <c r="BZ94" s="65" t="s">
        <v>89</v>
      </c>
      <c r="CA94" s="66"/>
      <c r="CB94" s="66"/>
      <c r="CC94" s="66"/>
      <c r="CD94" s="66"/>
      <c r="CE94" s="66"/>
      <c r="CF94" s="66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85">
        <f>CR95-CR97</f>
        <v>0</v>
      </c>
      <c r="CS94" s="85"/>
      <c r="CT94" s="85"/>
      <c r="CU94" s="85"/>
      <c r="CV94" s="85"/>
      <c r="CW94" s="85"/>
      <c r="CX94" s="85"/>
      <c r="CY94" s="85"/>
      <c r="CZ94" s="85"/>
      <c r="DA94" s="85"/>
      <c r="DB94" s="85"/>
      <c r="DC94" s="85"/>
      <c r="DD94" s="85"/>
      <c r="DE94" s="85"/>
      <c r="DF94" s="85"/>
      <c r="DG94" s="85"/>
      <c r="DH94" s="85"/>
      <c r="DI94" s="85"/>
      <c r="DJ94" s="85">
        <f>DJ95-DJ97</f>
        <v>0</v>
      </c>
      <c r="DK94" s="85"/>
      <c r="DL94" s="85"/>
      <c r="DM94" s="85"/>
      <c r="DN94" s="85"/>
      <c r="DO94" s="85"/>
      <c r="DP94" s="85"/>
      <c r="DQ94" s="85"/>
      <c r="DR94" s="85"/>
      <c r="DS94" s="85"/>
      <c r="DT94" s="85"/>
      <c r="DU94" s="85"/>
      <c r="DV94" s="85"/>
      <c r="DW94" s="85"/>
      <c r="DX94" s="85"/>
      <c r="DY94" s="85"/>
      <c r="DZ94" s="85"/>
      <c r="EA94" s="85"/>
      <c r="EB94" s="85">
        <f>EB95-EB97</f>
        <v>0</v>
      </c>
      <c r="EC94" s="85"/>
      <c r="ED94" s="85"/>
      <c r="EE94" s="85"/>
      <c r="EF94" s="85"/>
      <c r="EG94" s="85"/>
      <c r="EH94" s="85"/>
      <c r="EI94" s="85"/>
      <c r="EJ94" s="85"/>
      <c r="EK94" s="85"/>
      <c r="EL94" s="85"/>
      <c r="EM94" s="85"/>
      <c r="EN94" s="85"/>
      <c r="EO94" s="85"/>
      <c r="EP94" s="85"/>
      <c r="EQ94" s="85"/>
      <c r="ER94" s="85"/>
      <c r="ES94" s="85"/>
      <c r="ET94" s="85">
        <f>SUM(CR94:ES94)</f>
        <v>0</v>
      </c>
      <c r="EU94" s="85"/>
      <c r="EV94" s="85"/>
      <c r="EW94" s="85"/>
      <c r="EX94" s="85"/>
      <c r="EY94" s="85"/>
      <c r="EZ94" s="85"/>
      <c r="FA94" s="85"/>
      <c r="FB94" s="85"/>
      <c r="FC94" s="85"/>
      <c r="FD94" s="85"/>
      <c r="FE94" s="85"/>
      <c r="FF94" s="85"/>
      <c r="FG94" s="85"/>
      <c r="FH94" s="85"/>
      <c r="FI94" s="85"/>
      <c r="FJ94" s="85"/>
      <c r="FK94" s="86"/>
    </row>
    <row r="95" spans="1:241" ht="12" customHeight="1">
      <c r="A95" s="205" t="s">
        <v>23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6"/>
      <c r="BZ95" s="79" t="s">
        <v>90</v>
      </c>
      <c r="CA95" s="80"/>
      <c r="CB95" s="80"/>
      <c r="CC95" s="80"/>
      <c r="CD95" s="80"/>
      <c r="CE95" s="80"/>
      <c r="CF95" s="81"/>
      <c r="CG95" s="73">
        <v>330</v>
      </c>
      <c r="CH95" s="74"/>
      <c r="CI95" s="74"/>
      <c r="CJ95" s="74"/>
      <c r="CK95" s="74"/>
      <c r="CL95" s="74"/>
      <c r="CM95" s="74"/>
      <c r="CN95" s="74"/>
      <c r="CO95" s="74"/>
      <c r="CP95" s="74"/>
      <c r="CQ95" s="75"/>
      <c r="CR95" s="67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9"/>
      <c r="DJ95" s="67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9"/>
      <c r="EB95" s="67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9"/>
      <c r="ET95" s="89">
        <f>SUM(CR95:ES96)</f>
        <v>0</v>
      </c>
      <c r="EU95" s="90"/>
      <c r="EV95" s="90"/>
      <c r="EW95" s="90"/>
      <c r="EX95" s="90"/>
      <c r="EY95" s="90"/>
      <c r="EZ95" s="90"/>
      <c r="FA95" s="90"/>
      <c r="FB95" s="90"/>
      <c r="FC95" s="90"/>
      <c r="FD95" s="90"/>
      <c r="FE95" s="90"/>
      <c r="FF95" s="90"/>
      <c r="FG95" s="90"/>
      <c r="FH95" s="90"/>
      <c r="FI95" s="90"/>
      <c r="FJ95" s="90"/>
      <c r="FK95" s="91"/>
    </row>
    <row r="96" spans="1:241" ht="12" customHeight="1">
      <c r="A96" s="209" t="s">
        <v>78</v>
      </c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10"/>
      <c r="BZ96" s="82"/>
      <c r="CA96" s="83"/>
      <c r="CB96" s="83"/>
      <c r="CC96" s="83"/>
      <c r="CD96" s="83"/>
      <c r="CE96" s="83"/>
      <c r="CF96" s="84"/>
      <c r="CG96" s="76"/>
      <c r="CH96" s="77"/>
      <c r="CI96" s="77"/>
      <c r="CJ96" s="77"/>
      <c r="CK96" s="77"/>
      <c r="CL96" s="77"/>
      <c r="CM96" s="77"/>
      <c r="CN96" s="77"/>
      <c r="CO96" s="77"/>
      <c r="CP96" s="77"/>
      <c r="CQ96" s="78"/>
      <c r="CR96" s="70"/>
      <c r="CS96" s="71"/>
      <c r="CT96" s="71"/>
      <c r="CU96" s="71"/>
      <c r="CV96" s="71"/>
      <c r="CW96" s="71"/>
      <c r="CX96" s="71"/>
      <c r="CY96" s="71"/>
      <c r="CZ96" s="71"/>
      <c r="DA96" s="71"/>
      <c r="DB96" s="71"/>
      <c r="DC96" s="71"/>
      <c r="DD96" s="71"/>
      <c r="DE96" s="71"/>
      <c r="DF96" s="71"/>
      <c r="DG96" s="71"/>
      <c r="DH96" s="71"/>
      <c r="DI96" s="72"/>
      <c r="DJ96" s="70"/>
      <c r="DK96" s="71"/>
      <c r="DL96" s="71"/>
      <c r="DM96" s="71"/>
      <c r="DN96" s="71"/>
      <c r="DO96" s="71"/>
      <c r="DP96" s="71"/>
      <c r="DQ96" s="71"/>
      <c r="DR96" s="71"/>
      <c r="DS96" s="71"/>
      <c r="DT96" s="71"/>
      <c r="DU96" s="71"/>
      <c r="DV96" s="71"/>
      <c r="DW96" s="71"/>
      <c r="DX96" s="71"/>
      <c r="DY96" s="71"/>
      <c r="DZ96" s="71"/>
      <c r="EA96" s="72"/>
      <c r="EB96" s="70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2"/>
      <c r="ET96" s="92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4"/>
    </row>
    <row r="97" spans="1:195" ht="15" customHeight="1">
      <c r="A97" s="211" t="s">
        <v>79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2"/>
      <c r="BZ97" s="65" t="s">
        <v>91</v>
      </c>
      <c r="CA97" s="66"/>
      <c r="CB97" s="66"/>
      <c r="CC97" s="66"/>
      <c r="CD97" s="66"/>
      <c r="CE97" s="66"/>
      <c r="CF97" s="66"/>
      <c r="CG97" s="97">
        <v>430</v>
      </c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9"/>
      <c r="CS97" s="99"/>
      <c r="CT97" s="99"/>
      <c r="CU97" s="99"/>
      <c r="CV97" s="99"/>
      <c r="CW97" s="99"/>
      <c r="CX97" s="99"/>
      <c r="CY97" s="99"/>
      <c r="CZ97" s="99"/>
      <c r="DA97" s="99"/>
      <c r="DB97" s="99"/>
      <c r="DC97" s="99"/>
      <c r="DD97" s="99"/>
      <c r="DE97" s="99"/>
      <c r="DF97" s="99"/>
      <c r="DG97" s="99"/>
      <c r="DH97" s="99"/>
      <c r="DI97" s="99"/>
      <c r="DJ97" s="99"/>
      <c r="DK97" s="99"/>
      <c r="DL97" s="99"/>
      <c r="DM97" s="99"/>
      <c r="DN97" s="99"/>
      <c r="DO97" s="99"/>
      <c r="DP97" s="99"/>
      <c r="DQ97" s="99"/>
      <c r="DR97" s="99"/>
      <c r="DS97" s="99"/>
      <c r="DT97" s="99"/>
      <c r="DU97" s="99"/>
      <c r="DV97" s="99"/>
      <c r="DW97" s="99"/>
      <c r="DX97" s="99"/>
      <c r="DY97" s="99"/>
      <c r="DZ97" s="99"/>
      <c r="EA97" s="99"/>
      <c r="EB97" s="99"/>
      <c r="EC97" s="99"/>
      <c r="ED97" s="99"/>
      <c r="EE97" s="99"/>
      <c r="EF97" s="99"/>
      <c r="EG97" s="99"/>
      <c r="EH97" s="99"/>
      <c r="EI97" s="99"/>
      <c r="EJ97" s="99"/>
      <c r="EK97" s="99"/>
      <c r="EL97" s="99"/>
      <c r="EM97" s="99"/>
      <c r="EN97" s="99"/>
      <c r="EO97" s="99"/>
      <c r="EP97" s="99"/>
      <c r="EQ97" s="99"/>
      <c r="ER97" s="99"/>
      <c r="ES97" s="99"/>
      <c r="ET97" s="85">
        <f>SUM(CR97:ES97)</f>
        <v>0</v>
      </c>
      <c r="EU97" s="85"/>
      <c r="EV97" s="85"/>
      <c r="EW97" s="85"/>
      <c r="EX97" s="85"/>
      <c r="EY97" s="85"/>
      <c r="EZ97" s="85"/>
      <c r="FA97" s="85"/>
      <c r="FB97" s="85"/>
      <c r="FC97" s="85"/>
      <c r="FD97" s="85"/>
      <c r="FE97" s="85"/>
      <c r="FF97" s="85"/>
      <c r="FG97" s="85"/>
      <c r="FH97" s="85"/>
      <c r="FI97" s="85"/>
      <c r="FJ97" s="85"/>
      <c r="FK97" s="86"/>
    </row>
    <row r="98" spans="1:195" ht="15" customHeight="1">
      <c r="A98" s="213" t="s">
        <v>80</v>
      </c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4"/>
      <c r="BZ98" s="65" t="s">
        <v>92</v>
      </c>
      <c r="CA98" s="66"/>
      <c r="CB98" s="66"/>
      <c r="CC98" s="66"/>
      <c r="CD98" s="66"/>
      <c r="CE98" s="66"/>
      <c r="CF98" s="66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85">
        <f>CR99-CR101</f>
        <v>144.95999999999913</v>
      </c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>
        <f>DJ99-DJ101</f>
        <v>208878.24000000022</v>
      </c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>
        <f>EB99-EB101</f>
        <v>0</v>
      </c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>
        <f>SUM(CR98:ES98)</f>
        <v>209023.20000000022</v>
      </c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6"/>
    </row>
    <row r="99" spans="1:195" ht="12" customHeight="1">
      <c r="A99" s="205" t="s">
        <v>23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6"/>
      <c r="BZ99" s="79" t="s">
        <v>93</v>
      </c>
      <c r="CA99" s="80"/>
      <c r="CB99" s="80"/>
      <c r="CC99" s="80"/>
      <c r="CD99" s="80"/>
      <c r="CE99" s="80"/>
      <c r="CF99" s="81"/>
      <c r="CG99" s="73">
        <v>340</v>
      </c>
      <c r="CH99" s="74"/>
      <c r="CI99" s="74"/>
      <c r="CJ99" s="74"/>
      <c r="CK99" s="74"/>
      <c r="CL99" s="74"/>
      <c r="CM99" s="74"/>
      <c r="CN99" s="74"/>
      <c r="CO99" s="74"/>
      <c r="CP99" s="74"/>
      <c r="CQ99" s="75"/>
      <c r="CR99" s="67">
        <v>14231.96</v>
      </c>
      <c r="CS99" s="68"/>
      <c r="CT99" s="68"/>
      <c r="CU99" s="68"/>
      <c r="CV99" s="68"/>
      <c r="CW99" s="68"/>
      <c r="CX99" s="68"/>
      <c r="CY99" s="68"/>
      <c r="CZ99" s="68"/>
      <c r="DA99" s="68"/>
      <c r="DB99" s="68"/>
      <c r="DC99" s="68"/>
      <c r="DD99" s="68"/>
      <c r="DE99" s="68"/>
      <c r="DF99" s="68"/>
      <c r="DG99" s="68"/>
      <c r="DH99" s="68"/>
      <c r="DI99" s="69"/>
      <c r="DJ99" s="67">
        <v>6279596.7000000002</v>
      </c>
      <c r="DK99" s="68"/>
      <c r="DL99" s="68"/>
      <c r="DM99" s="68"/>
      <c r="DN99" s="68"/>
      <c r="DO99" s="68"/>
      <c r="DP99" s="68"/>
      <c r="DQ99" s="68"/>
      <c r="DR99" s="68"/>
      <c r="DS99" s="68"/>
      <c r="DT99" s="68"/>
      <c r="DU99" s="68"/>
      <c r="DV99" s="68"/>
      <c r="DW99" s="68"/>
      <c r="DX99" s="68"/>
      <c r="DY99" s="68"/>
      <c r="DZ99" s="68"/>
      <c r="EA99" s="69"/>
      <c r="EB99" s="67"/>
      <c r="EC99" s="68"/>
      <c r="ED99" s="68"/>
      <c r="EE99" s="68"/>
      <c r="EF99" s="68"/>
      <c r="EG99" s="68"/>
      <c r="EH99" s="68"/>
      <c r="EI99" s="68"/>
      <c r="EJ99" s="68"/>
      <c r="EK99" s="68"/>
      <c r="EL99" s="68"/>
      <c r="EM99" s="68"/>
      <c r="EN99" s="68"/>
      <c r="EO99" s="68"/>
      <c r="EP99" s="68"/>
      <c r="EQ99" s="68"/>
      <c r="ER99" s="68"/>
      <c r="ES99" s="69"/>
      <c r="ET99" s="89">
        <f>SUM(CR99:ES100)</f>
        <v>6293828.6600000001</v>
      </c>
      <c r="EU99" s="90"/>
      <c r="EV99" s="90"/>
      <c r="EW99" s="90"/>
      <c r="EX99" s="90"/>
      <c r="EY99" s="90"/>
      <c r="EZ99" s="90"/>
      <c r="FA99" s="90"/>
      <c r="FB99" s="90"/>
      <c r="FC99" s="90"/>
      <c r="FD99" s="90"/>
      <c r="FE99" s="90"/>
      <c r="FF99" s="90"/>
      <c r="FG99" s="90"/>
      <c r="FH99" s="90"/>
      <c r="FI99" s="90"/>
      <c r="FJ99" s="90"/>
      <c r="FK99" s="91"/>
    </row>
    <row r="100" spans="1:195" ht="12" customHeight="1">
      <c r="A100" s="209" t="s">
        <v>81</v>
      </c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10"/>
      <c r="BZ100" s="82"/>
      <c r="CA100" s="83"/>
      <c r="CB100" s="83"/>
      <c r="CC100" s="83"/>
      <c r="CD100" s="83"/>
      <c r="CE100" s="83"/>
      <c r="CF100" s="84"/>
      <c r="CG100" s="76"/>
      <c r="CH100" s="77"/>
      <c r="CI100" s="77"/>
      <c r="CJ100" s="77"/>
      <c r="CK100" s="77"/>
      <c r="CL100" s="77"/>
      <c r="CM100" s="77"/>
      <c r="CN100" s="77"/>
      <c r="CO100" s="77"/>
      <c r="CP100" s="77"/>
      <c r="CQ100" s="78"/>
      <c r="CR100" s="70"/>
      <c r="CS100" s="71"/>
      <c r="CT100" s="71"/>
      <c r="CU100" s="71"/>
      <c r="CV100" s="71"/>
      <c r="CW100" s="71"/>
      <c r="CX100" s="71"/>
      <c r="CY100" s="71"/>
      <c r="CZ100" s="71"/>
      <c r="DA100" s="71"/>
      <c r="DB100" s="71"/>
      <c r="DC100" s="71"/>
      <c r="DD100" s="71"/>
      <c r="DE100" s="71"/>
      <c r="DF100" s="71"/>
      <c r="DG100" s="71"/>
      <c r="DH100" s="71"/>
      <c r="DI100" s="72"/>
      <c r="DJ100" s="70"/>
      <c r="DK100" s="71"/>
      <c r="DL100" s="71"/>
      <c r="DM100" s="71"/>
      <c r="DN100" s="71"/>
      <c r="DO100" s="71"/>
      <c r="DP100" s="71"/>
      <c r="DQ100" s="71"/>
      <c r="DR100" s="71"/>
      <c r="DS100" s="71"/>
      <c r="DT100" s="71"/>
      <c r="DU100" s="71"/>
      <c r="DV100" s="71"/>
      <c r="DW100" s="71"/>
      <c r="DX100" s="71"/>
      <c r="DY100" s="71"/>
      <c r="DZ100" s="71"/>
      <c r="EA100" s="72"/>
      <c r="EB100" s="70"/>
      <c r="EC100" s="71"/>
      <c r="ED100" s="71"/>
      <c r="EE100" s="71"/>
      <c r="EF100" s="71"/>
      <c r="EG100" s="71"/>
      <c r="EH100" s="71"/>
      <c r="EI100" s="71"/>
      <c r="EJ100" s="71"/>
      <c r="EK100" s="71"/>
      <c r="EL100" s="71"/>
      <c r="EM100" s="71"/>
      <c r="EN100" s="71"/>
      <c r="EO100" s="71"/>
      <c r="EP100" s="71"/>
      <c r="EQ100" s="71"/>
      <c r="ER100" s="71"/>
      <c r="ES100" s="72"/>
      <c r="ET100" s="92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4"/>
    </row>
    <row r="101" spans="1:195" ht="15" customHeight="1">
      <c r="A101" s="211" t="s">
        <v>82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2"/>
      <c r="BZ101" s="65" t="s">
        <v>94</v>
      </c>
      <c r="CA101" s="66"/>
      <c r="CB101" s="66"/>
      <c r="CC101" s="66"/>
      <c r="CD101" s="66"/>
      <c r="CE101" s="66"/>
      <c r="CF101" s="66"/>
      <c r="CG101" s="97">
        <v>440</v>
      </c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9">
        <v>14087</v>
      </c>
      <c r="CS101" s="99"/>
      <c r="CT101" s="99"/>
      <c r="CU101" s="99"/>
      <c r="CV101" s="99"/>
      <c r="CW101" s="99"/>
      <c r="CX101" s="99"/>
      <c r="CY101" s="99"/>
      <c r="CZ101" s="99"/>
      <c r="DA101" s="99"/>
      <c r="DB101" s="99"/>
      <c r="DC101" s="99"/>
      <c r="DD101" s="99"/>
      <c r="DE101" s="99"/>
      <c r="DF101" s="99"/>
      <c r="DG101" s="99"/>
      <c r="DH101" s="99"/>
      <c r="DI101" s="99"/>
      <c r="DJ101" s="99">
        <v>6070718.46</v>
      </c>
      <c r="DK101" s="99"/>
      <c r="DL101" s="99"/>
      <c r="DM101" s="99"/>
      <c r="DN101" s="99"/>
      <c r="DO101" s="99"/>
      <c r="DP101" s="99"/>
      <c r="DQ101" s="99"/>
      <c r="DR101" s="99"/>
      <c r="DS101" s="99"/>
      <c r="DT101" s="99"/>
      <c r="DU101" s="99"/>
      <c r="DV101" s="99"/>
      <c r="DW101" s="99"/>
      <c r="DX101" s="99"/>
      <c r="DY101" s="99"/>
      <c r="DZ101" s="99"/>
      <c r="EA101" s="99"/>
      <c r="EB101" s="99"/>
      <c r="EC101" s="99"/>
      <c r="ED101" s="99"/>
      <c r="EE101" s="99"/>
      <c r="EF101" s="99"/>
      <c r="EG101" s="99"/>
      <c r="EH101" s="99"/>
      <c r="EI101" s="99"/>
      <c r="EJ101" s="99"/>
      <c r="EK101" s="99"/>
      <c r="EL101" s="99"/>
      <c r="EM101" s="99"/>
      <c r="EN101" s="99"/>
      <c r="EO101" s="99"/>
      <c r="EP101" s="99"/>
      <c r="EQ101" s="99"/>
      <c r="ER101" s="99"/>
      <c r="ES101" s="99"/>
      <c r="ET101" s="85">
        <f>SUM(CR101:ES101)</f>
        <v>6084805.46</v>
      </c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6"/>
    </row>
    <row r="102" spans="1:195" ht="15" customHeight="1">
      <c r="A102" s="213" t="s">
        <v>202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4"/>
      <c r="BZ102" s="65" t="s">
        <v>203</v>
      </c>
      <c r="CA102" s="66"/>
      <c r="CB102" s="66"/>
      <c r="CC102" s="66"/>
      <c r="CD102" s="66"/>
      <c r="CE102" s="66"/>
      <c r="CF102" s="66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85">
        <f>CR103-CR105</f>
        <v>0</v>
      </c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>
        <f>DJ103-DJ105</f>
        <v>0</v>
      </c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>
        <f>EB103-EB105</f>
        <v>0</v>
      </c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>
        <f>SUM(CR102:ES102)</f>
        <v>0</v>
      </c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6"/>
    </row>
    <row r="103" spans="1:195" ht="12" customHeight="1">
      <c r="A103" s="205" t="s">
        <v>23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6"/>
      <c r="BZ103" s="79" t="s">
        <v>206</v>
      </c>
      <c r="CA103" s="80"/>
      <c r="CB103" s="80"/>
      <c r="CC103" s="80"/>
      <c r="CD103" s="80"/>
      <c r="CE103" s="80"/>
      <c r="CF103" s="81"/>
      <c r="CG103" s="73" t="s">
        <v>208</v>
      </c>
      <c r="CH103" s="74"/>
      <c r="CI103" s="74"/>
      <c r="CJ103" s="74"/>
      <c r="CK103" s="74"/>
      <c r="CL103" s="74"/>
      <c r="CM103" s="74"/>
      <c r="CN103" s="74"/>
      <c r="CO103" s="74"/>
      <c r="CP103" s="74"/>
      <c r="CQ103" s="75"/>
      <c r="CR103" s="67"/>
      <c r="CS103" s="68"/>
      <c r="CT103" s="68"/>
      <c r="CU103" s="68"/>
      <c r="CV103" s="68"/>
      <c r="CW103" s="68"/>
      <c r="CX103" s="68"/>
      <c r="CY103" s="68"/>
      <c r="CZ103" s="68"/>
      <c r="DA103" s="68"/>
      <c r="DB103" s="68"/>
      <c r="DC103" s="68"/>
      <c r="DD103" s="68"/>
      <c r="DE103" s="68"/>
      <c r="DF103" s="68"/>
      <c r="DG103" s="68"/>
      <c r="DH103" s="68"/>
      <c r="DI103" s="69"/>
      <c r="DJ103" s="67">
        <v>5119380.42</v>
      </c>
      <c r="DK103" s="68"/>
      <c r="DL103" s="68"/>
      <c r="DM103" s="68"/>
      <c r="DN103" s="68"/>
      <c r="DO103" s="68"/>
      <c r="DP103" s="68"/>
      <c r="DQ103" s="68"/>
      <c r="DR103" s="68"/>
      <c r="DS103" s="68"/>
      <c r="DT103" s="68"/>
      <c r="DU103" s="68"/>
      <c r="DV103" s="68"/>
      <c r="DW103" s="68"/>
      <c r="DX103" s="68"/>
      <c r="DY103" s="68"/>
      <c r="DZ103" s="68"/>
      <c r="EA103" s="69"/>
      <c r="EB103" s="67"/>
      <c r="EC103" s="68"/>
      <c r="ED103" s="68"/>
      <c r="EE103" s="68"/>
      <c r="EF103" s="68"/>
      <c r="EG103" s="68"/>
      <c r="EH103" s="68"/>
      <c r="EI103" s="68"/>
      <c r="EJ103" s="68"/>
      <c r="EK103" s="68"/>
      <c r="EL103" s="68"/>
      <c r="EM103" s="68"/>
      <c r="EN103" s="68"/>
      <c r="EO103" s="68"/>
      <c r="EP103" s="68"/>
      <c r="EQ103" s="68"/>
      <c r="ER103" s="68"/>
      <c r="ES103" s="69"/>
      <c r="ET103" s="89">
        <f>SUM(CR103:ES104)</f>
        <v>5119380.42</v>
      </c>
      <c r="EU103" s="90"/>
      <c r="EV103" s="90"/>
      <c r="EW103" s="90"/>
      <c r="EX103" s="90"/>
      <c r="EY103" s="90"/>
      <c r="EZ103" s="90"/>
      <c r="FA103" s="90"/>
      <c r="FB103" s="90"/>
      <c r="FC103" s="90"/>
      <c r="FD103" s="90"/>
      <c r="FE103" s="90"/>
      <c r="FF103" s="90"/>
      <c r="FG103" s="90"/>
      <c r="FH103" s="90"/>
      <c r="FI103" s="90"/>
      <c r="FJ103" s="90"/>
      <c r="FK103" s="91"/>
    </row>
    <row r="104" spans="1:195" ht="12" customHeight="1">
      <c r="A104" s="209" t="s">
        <v>204</v>
      </c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10"/>
      <c r="BZ104" s="82"/>
      <c r="CA104" s="83"/>
      <c r="CB104" s="83"/>
      <c r="CC104" s="83"/>
      <c r="CD104" s="83"/>
      <c r="CE104" s="83"/>
      <c r="CF104" s="84"/>
      <c r="CG104" s="76"/>
      <c r="CH104" s="77"/>
      <c r="CI104" s="77"/>
      <c r="CJ104" s="77"/>
      <c r="CK104" s="77"/>
      <c r="CL104" s="77"/>
      <c r="CM104" s="77"/>
      <c r="CN104" s="77"/>
      <c r="CO104" s="77"/>
      <c r="CP104" s="77"/>
      <c r="CQ104" s="78"/>
      <c r="CR104" s="70"/>
      <c r="CS104" s="71"/>
      <c r="CT104" s="71"/>
      <c r="CU104" s="71"/>
      <c r="CV104" s="71"/>
      <c r="CW104" s="71"/>
      <c r="CX104" s="71"/>
      <c r="CY104" s="71"/>
      <c r="CZ104" s="71"/>
      <c r="DA104" s="71"/>
      <c r="DB104" s="71"/>
      <c r="DC104" s="71"/>
      <c r="DD104" s="71"/>
      <c r="DE104" s="71"/>
      <c r="DF104" s="71"/>
      <c r="DG104" s="71"/>
      <c r="DH104" s="71"/>
      <c r="DI104" s="72"/>
      <c r="DJ104" s="70"/>
      <c r="DK104" s="71"/>
      <c r="DL104" s="71"/>
      <c r="DM104" s="71"/>
      <c r="DN104" s="71"/>
      <c r="DO104" s="71"/>
      <c r="DP104" s="71"/>
      <c r="DQ104" s="71"/>
      <c r="DR104" s="71"/>
      <c r="DS104" s="71"/>
      <c r="DT104" s="71"/>
      <c r="DU104" s="71"/>
      <c r="DV104" s="71"/>
      <c r="DW104" s="71"/>
      <c r="DX104" s="71"/>
      <c r="DY104" s="71"/>
      <c r="DZ104" s="71"/>
      <c r="EA104" s="72"/>
      <c r="EB104" s="70"/>
      <c r="EC104" s="71"/>
      <c r="ED104" s="71"/>
      <c r="EE104" s="71"/>
      <c r="EF104" s="71"/>
      <c r="EG104" s="71"/>
      <c r="EH104" s="71"/>
      <c r="EI104" s="71"/>
      <c r="EJ104" s="71"/>
      <c r="EK104" s="71"/>
      <c r="EL104" s="71"/>
      <c r="EM104" s="71"/>
      <c r="EN104" s="71"/>
      <c r="EO104" s="71"/>
      <c r="EP104" s="71"/>
      <c r="EQ104" s="71"/>
      <c r="ER104" s="71"/>
      <c r="ES104" s="72"/>
      <c r="ET104" s="92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4"/>
    </row>
    <row r="105" spans="1:195" ht="15" customHeight="1">
      <c r="A105" s="211" t="s">
        <v>205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2"/>
      <c r="BZ105" s="65" t="s">
        <v>207</v>
      </c>
      <c r="CA105" s="66"/>
      <c r="CB105" s="66"/>
      <c r="CC105" s="66"/>
      <c r="CD105" s="66"/>
      <c r="CE105" s="66"/>
      <c r="CF105" s="66"/>
      <c r="CG105" s="97" t="s">
        <v>208</v>
      </c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9"/>
      <c r="CS105" s="99"/>
      <c r="CT105" s="99"/>
      <c r="CU105" s="99"/>
      <c r="CV105" s="99"/>
      <c r="CW105" s="99"/>
      <c r="CX105" s="99"/>
      <c r="CY105" s="99"/>
      <c r="CZ105" s="99"/>
      <c r="DA105" s="99"/>
      <c r="DB105" s="99"/>
      <c r="DC105" s="99"/>
      <c r="DD105" s="99"/>
      <c r="DE105" s="99"/>
      <c r="DF105" s="99"/>
      <c r="DG105" s="99"/>
      <c r="DH105" s="99"/>
      <c r="DI105" s="99"/>
      <c r="DJ105" s="99">
        <v>5119380.42</v>
      </c>
      <c r="DK105" s="99"/>
      <c r="DL105" s="99"/>
      <c r="DM105" s="99"/>
      <c r="DN105" s="99"/>
      <c r="DO105" s="99"/>
      <c r="DP105" s="99"/>
      <c r="DQ105" s="99"/>
      <c r="DR105" s="99"/>
      <c r="DS105" s="99"/>
      <c r="DT105" s="99"/>
      <c r="DU105" s="99"/>
      <c r="DV105" s="99"/>
      <c r="DW105" s="99"/>
      <c r="DX105" s="99"/>
      <c r="DY105" s="99"/>
      <c r="DZ105" s="99"/>
      <c r="EA105" s="99"/>
      <c r="EB105" s="99"/>
      <c r="EC105" s="99"/>
      <c r="ED105" s="99"/>
      <c r="EE105" s="99"/>
      <c r="EF105" s="99"/>
      <c r="EG105" s="99"/>
      <c r="EH105" s="99"/>
      <c r="EI105" s="99"/>
      <c r="EJ105" s="99"/>
      <c r="EK105" s="99"/>
      <c r="EL105" s="99"/>
      <c r="EM105" s="99"/>
      <c r="EN105" s="99"/>
      <c r="EO105" s="99"/>
      <c r="EP105" s="99"/>
      <c r="EQ105" s="99"/>
      <c r="ER105" s="99"/>
      <c r="ES105" s="99"/>
      <c r="ET105" s="85">
        <f>SUM(CR105:ES105)</f>
        <v>5119380.42</v>
      </c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6"/>
    </row>
    <row r="106" spans="1:195" ht="15" customHeight="1"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31"/>
      <c r="FK106" s="30" t="s">
        <v>164</v>
      </c>
    </row>
    <row r="107" spans="1:195" s="12" customFormat="1" ht="33" customHeight="1">
      <c r="A107" s="161" t="s">
        <v>136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 t="s">
        <v>137</v>
      </c>
      <c r="CA107" s="123"/>
      <c r="CB107" s="123"/>
      <c r="CC107" s="123"/>
      <c r="CD107" s="123"/>
      <c r="CE107" s="123"/>
      <c r="CF107" s="123"/>
      <c r="CG107" s="123" t="s">
        <v>173</v>
      </c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122" t="s">
        <v>174</v>
      </c>
      <c r="CS107" s="122"/>
      <c r="CT107" s="122"/>
      <c r="CU107" s="122"/>
      <c r="CV107" s="122"/>
      <c r="CW107" s="122"/>
      <c r="CX107" s="122"/>
      <c r="CY107" s="122"/>
      <c r="CZ107" s="122"/>
      <c r="DA107" s="122"/>
      <c r="DB107" s="122"/>
      <c r="DC107" s="122"/>
      <c r="DD107" s="122"/>
      <c r="DE107" s="122"/>
      <c r="DF107" s="122"/>
      <c r="DG107" s="122"/>
      <c r="DH107" s="122"/>
      <c r="DI107" s="122"/>
      <c r="DJ107" s="122" t="s">
        <v>175</v>
      </c>
      <c r="DK107" s="122"/>
      <c r="DL107" s="122"/>
      <c r="DM107" s="122"/>
      <c r="DN107" s="122"/>
      <c r="DO107" s="122"/>
      <c r="DP107" s="122"/>
      <c r="DQ107" s="122"/>
      <c r="DR107" s="122"/>
      <c r="DS107" s="122"/>
      <c r="DT107" s="122"/>
      <c r="DU107" s="122"/>
      <c r="DV107" s="122"/>
      <c r="DW107" s="122"/>
      <c r="DX107" s="122"/>
      <c r="DY107" s="122"/>
      <c r="DZ107" s="122"/>
      <c r="EA107" s="122"/>
      <c r="EB107" s="122" t="s">
        <v>2</v>
      </c>
      <c r="EC107" s="122"/>
      <c r="ED107" s="122"/>
      <c r="EE107" s="122"/>
      <c r="EF107" s="122"/>
      <c r="EG107" s="122"/>
      <c r="EH107" s="122"/>
      <c r="EI107" s="122"/>
      <c r="EJ107" s="122"/>
      <c r="EK107" s="122"/>
      <c r="EL107" s="122"/>
      <c r="EM107" s="122"/>
      <c r="EN107" s="122"/>
      <c r="EO107" s="122"/>
      <c r="EP107" s="122"/>
      <c r="EQ107" s="122"/>
      <c r="ER107" s="122"/>
      <c r="ES107" s="122"/>
      <c r="ET107" s="122" t="s">
        <v>1</v>
      </c>
      <c r="EU107" s="122"/>
      <c r="EV107" s="122"/>
      <c r="EW107" s="122"/>
      <c r="EX107" s="122"/>
      <c r="EY107" s="122"/>
      <c r="EZ107" s="122"/>
      <c r="FA107" s="122"/>
      <c r="FB107" s="122"/>
      <c r="FC107" s="122"/>
      <c r="FD107" s="122"/>
      <c r="FE107" s="122"/>
      <c r="FF107" s="122"/>
      <c r="FG107" s="122"/>
      <c r="FH107" s="122"/>
      <c r="FI107" s="122"/>
      <c r="FJ107" s="122"/>
      <c r="FK107" s="133"/>
    </row>
    <row r="108" spans="1:195" s="13" customFormat="1" ht="12" customHeight="1" thickBot="1">
      <c r="A108" s="158">
        <v>1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98">
        <v>2</v>
      </c>
      <c r="CA108" s="98"/>
      <c r="CB108" s="98"/>
      <c r="CC108" s="98"/>
      <c r="CD108" s="98"/>
      <c r="CE108" s="98"/>
      <c r="CF108" s="98"/>
      <c r="CG108" s="98">
        <v>3</v>
      </c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130">
        <v>4</v>
      </c>
      <c r="CS108" s="130"/>
      <c r="CT108" s="130"/>
      <c r="CU108" s="130"/>
      <c r="CV108" s="130"/>
      <c r="CW108" s="130"/>
      <c r="CX108" s="130"/>
      <c r="CY108" s="130"/>
      <c r="CZ108" s="130"/>
      <c r="DA108" s="130"/>
      <c r="DB108" s="130"/>
      <c r="DC108" s="130"/>
      <c r="DD108" s="130"/>
      <c r="DE108" s="130"/>
      <c r="DF108" s="130"/>
      <c r="DG108" s="130"/>
      <c r="DH108" s="130"/>
      <c r="DI108" s="130"/>
      <c r="DJ108" s="130">
        <v>5</v>
      </c>
      <c r="DK108" s="130"/>
      <c r="DL108" s="130"/>
      <c r="DM108" s="130"/>
      <c r="DN108" s="130"/>
      <c r="DO108" s="130"/>
      <c r="DP108" s="130"/>
      <c r="DQ108" s="130"/>
      <c r="DR108" s="130"/>
      <c r="DS108" s="130"/>
      <c r="DT108" s="130"/>
      <c r="DU108" s="130"/>
      <c r="DV108" s="130"/>
      <c r="DW108" s="130"/>
      <c r="DX108" s="130"/>
      <c r="DY108" s="130"/>
      <c r="DZ108" s="130"/>
      <c r="EA108" s="130"/>
      <c r="EB108" s="130">
        <v>6</v>
      </c>
      <c r="EC108" s="130"/>
      <c r="ED108" s="130"/>
      <c r="EE108" s="130"/>
      <c r="EF108" s="130"/>
      <c r="EG108" s="130"/>
      <c r="EH108" s="130"/>
      <c r="EI108" s="130"/>
      <c r="EJ108" s="130"/>
      <c r="EK108" s="130"/>
      <c r="EL108" s="130"/>
      <c r="EM108" s="130"/>
      <c r="EN108" s="130"/>
      <c r="EO108" s="130"/>
      <c r="EP108" s="130"/>
      <c r="EQ108" s="130"/>
      <c r="ER108" s="130"/>
      <c r="ES108" s="130"/>
      <c r="ET108" s="130">
        <v>7</v>
      </c>
      <c r="EU108" s="130"/>
      <c r="EV108" s="130"/>
      <c r="EW108" s="130"/>
      <c r="EX108" s="130"/>
      <c r="EY108" s="130"/>
      <c r="EZ108" s="130"/>
      <c r="FA108" s="130"/>
      <c r="FB108" s="130"/>
      <c r="FC108" s="130"/>
      <c r="FD108" s="130"/>
      <c r="FE108" s="130"/>
      <c r="FF108" s="130"/>
      <c r="FG108" s="130"/>
      <c r="FH108" s="130"/>
      <c r="FI108" s="130"/>
      <c r="FJ108" s="130"/>
      <c r="FK108" s="131"/>
    </row>
    <row r="109" spans="1:195" ht="25.5" customHeight="1">
      <c r="A109" s="207" t="s">
        <v>98</v>
      </c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8"/>
      <c r="BZ109" s="138" t="s">
        <v>95</v>
      </c>
      <c r="CA109" s="139"/>
      <c r="CB109" s="139"/>
      <c r="CC109" s="139"/>
      <c r="CD109" s="139"/>
      <c r="CE109" s="139"/>
      <c r="CF109" s="139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17">
        <f>CR110-CR138</f>
        <v>31838.940000000061</v>
      </c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>
        <f>DJ110-DJ138</f>
        <v>310148.90000000596</v>
      </c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>
        <f>EB110-EB138</f>
        <v>0</v>
      </c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>
        <f>SUM(CR109:ES109)</f>
        <v>341987.84000000602</v>
      </c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32"/>
    </row>
    <row r="110" spans="1:195" ht="23.25" customHeight="1">
      <c r="A110" s="124" t="s">
        <v>235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5"/>
      <c r="BZ110" s="65" t="s">
        <v>101</v>
      </c>
      <c r="CA110" s="66"/>
      <c r="CB110" s="66"/>
      <c r="CC110" s="66"/>
      <c r="CD110" s="66"/>
      <c r="CE110" s="66"/>
      <c r="CF110" s="66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85">
        <f>CR111+CR115+CR119+CR123+CR127+CR131</f>
        <v>10813.940000000061</v>
      </c>
      <c r="CS110" s="85"/>
      <c r="CT110" s="85"/>
      <c r="CU110" s="85"/>
      <c r="CV110" s="85"/>
      <c r="CW110" s="85"/>
      <c r="CX110" s="85"/>
      <c r="CY110" s="85"/>
      <c r="CZ110" s="85"/>
      <c r="DA110" s="85"/>
      <c r="DB110" s="85"/>
      <c r="DC110" s="85"/>
      <c r="DD110" s="85"/>
      <c r="DE110" s="85"/>
      <c r="DF110" s="85"/>
      <c r="DG110" s="85"/>
      <c r="DH110" s="85"/>
      <c r="DI110" s="85"/>
      <c r="DJ110" s="85">
        <f>DJ111+DJ115+DJ119+DJ123+DJ127+DJ131</f>
        <v>-59703.39999999851</v>
      </c>
      <c r="DK110" s="85"/>
      <c r="DL110" s="85"/>
      <c r="DM110" s="85"/>
      <c r="DN110" s="85"/>
      <c r="DO110" s="85"/>
      <c r="DP110" s="85"/>
      <c r="DQ110" s="85"/>
      <c r="DR110" s="85"/>
      <c r="DS110" s="85"/>
      <c r="DT110" s="85"/>
      <c r="DU110" s="85"/>
      <c r="DV110" s="85"/>
      <c r="DW110" s="85"/>
      <c r="DX110" s="85"/>
      <c r="DY110" s="85"/>
      <c r="DZ110" s="85"/>
      <c r="EA110" s="85"/>
      <c r="EB110" s="85">
        <f>EB111+EB115+EB119+EB123+EB127+EB131</f>
        <v>0</v>
      </c>
      <c r="EC110" s="85"/>
      <c r="ED110" s="85"/>
      <c r="EE110" s="85"/>
      <c r="EF110" s="85"/>
      <c r="EG110" s="85"/>
      <c r="EH110" s="85"/>
      <c r="EI110" s="85"/>
      <c r="EJ110" s="85"/>
      <c r="EK110" s="85"/>
      <c r="EL110" s="85"/>
      <c r="EM110" s="85"/>
      <c r="EN110" s="85"/>
      <c r="EO110" s="85"/>
      <c r="EP110" s="85"/>
      <c r="EQ110" s="85"/>
      <c r="ER110" s="85"/>
      <c r="ES110" s="85"/>
      <c r="ET110" s="85">
        <f>SUM(CR110:ES110)</f>
        <v>-48889.459999998449</v>
      </c>
      <c r="EU110" s="85"/>
      <c r="EV110" s="85"/>
      <c r="EW110" s="85"/>
      <c r="EX110" s="85"/>
      <c r="EY110" s="85"/>
      <c r="EZ110" s="85"/>
      <c r="FA110" s="85"/>
      <c r="FB110" s="85"/>
      <c r="FC110" s="85"/>
      <c r="FD110" s="85"/>
      <c r="FE110" s="85"/>
      <c r="FF110" s="85"/>
      <c r="FG110" s="85"/>
      <c r="FH110" s="85"/>
      <c r="FI110" s="85"/>
      <c r="FJ110" s="85"/>
      <c r="FK110" s="86"/>
      <c r="FN110" s="229"/>
      <c r="FO110" s="229"/>
      <c r="FP110" s="229"/>
      <c r="FQ110" s="229"/>
      <c r="FR110" s="229"/>
      <c r="FS110" s="229"/>
      <c r="FT110" s="229"/>
      <c r="FU110" s="229"/>
      <c r="FV110" s="229"/>
      <c r="FW110" s="229"/>
      <c r="FX110" s="229"/>
      <c r="FY110" s="229"/>
      <c r="FZ110" s="229"/>
      <c r="GA110" s="47"/>
      <c r="GB110" s="229"/>
      <c r="GC110" s="229"/>
      <c r="GD110" s="229"/>
      <c r="GE110" s="229"/>
      <c r="GF110" s="229"/>
      <c r="GG110" s="229"/>
      <c r="GH110" s="229"/>
      <c r="GI110" s="229"/>
      <c r="GJ110" s="229"/>
      <c r="GK110" s="229"/>
      <c r="GL110" s="229"/>
      <c r="GM110" s="229"/>
    </row>
    <row r="111" spans="1:195" ht="15" customHeight="1">
      <c r="A111" s="126" t="s">
        <v>209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7"/>
      <c r="BZ111" s="65" t="s">
        <v>102</v>
      </c>
      <c r="CA111" s="66"/>
      <c r="CB111" s="66"/>
      <c r="CC111" s="66"/>
      <c r="CD111" s="66"/>
      <c r="CE111" s="66"/>
      <c r="CF111" s="66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85">
        <f>CR112-CR114</f>
        <v>0</v>
      </c>
      <c r="CS111" s="85"/>
      <c r="CT111" s="85"/>
      <c r="CU111" s="85"/>
      <c r="CV111" s="85"/>
      <c r="CW111" s="85"/>
      <c r="CX111" s="85"/>
      <c r="CY111" s="85"/>
      <c r="CZ111" s="85"/>
      <c r="DA111" s="85"/>
      <c r="DB111" s="85"/>
      <c r="DC111" s="85"/>
      <c r="DD111" s="85"/>
      <c r="DE111" s="85"/>
      <c r="DF111" s="85"/>
      <c r="DG111" s="85"/>
      <c r="DH111" s="85"/>
      <c r="DI111" s="85"/>
      <c r="DJ111" s="85">
        <f>DJ112-DJ114</f>
        <v>660159.21000000089</v>
      </c>
      <c r="DK111" s="85"/>
      <c r="DL111" s="85"/>
      <c r="DM111" s="85"/>
      <c r="DN111" s="85"/>
      <c r="DO111" s="85"/>
      <c r="DP111" s="85"/>
      <c r="DQ111" s="85"/>
      <c r="DR111" s="85"/>
      <c r="DS111" s="85"/>
      <c r="DT111" s="85"/>
      <c r="DU111" s="85"/>
      <c r="DV111" s="85"/>
      <c r="DW111" s="85"/>
      <c r="DX111" s="85"/>
      <c r="DY111" s="85"/>
      <c r="DZ111" s="85"/>
      <c r="EA111" s="85"/>
      <c r="EB111" s="85">
        <f>EB112-EB114</f>
        <v>0</v>
      </c>
      <c r="EC111" s="85"/>
      <c r="ED111" s="85"/>
      <c r="EE111" s="85"/>
      <c r="EF111" s="85"/>
      <c r="EG111" s="85"/>
      <c r="EH111" s="85"/>
      <c r="EI111" s="85"/>
      <c r="EJ111" s="85"/>
      <c r="EK111" s="85"/>
      <c r="EL111" s="85"/>
      <c r="EM111" s="85"/>
      <c r="EN111" s="85"/>
      <c r="EO111" s="85"/>
      <c r="EP111" s="85"/>
      <c r="EQ111" s="85"/>
      <c r="ER111" s="85"/>
      <c r="ES111" s="85"/>
      <c r="ET111" s="85">
        <f>SUM(CR111:ES111)</f>
        <v>660159.21000000089</v>
      </c>
      <c r="EU111" s="85"/>
      <c r="EV111" s="85"/>
      <c r="EW111" s="85"/>
      <c r="EX111" s="85"/>
      <c r="EY111" s="85"/>
      <c r="EZ111" s="85"/>
      <c r="FA111" s="85"/>
      <c r="FB111" s="85"/>
      <c r="FC111" s="85"/>
      <c r="FD111" s="85"/>
      <c r="FE111" s="85"/>
      <c r="FF111" s="85"/>
      <c r="FG111" s="85"/>
      <c r="FH111" s="85"/>
      <c r="FI111" s="85"/>
      <c r="FJ111" s="85"/>
      <c r="FK111" s="86"/>
      <c r="FN111" s="32" t="s">
        <v>258</v>
      </c>
      <c r="FO111" s="32"/>
    </row>
    <row r="112" spans="1:195" ht="12" customHeight="1">
      <c r="A112" s="128" t="s">
        <v>23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9"/>
      <c r="BZ112" s="79" t="s">
        <v>103</v>
      </c>
      <c r="CA112" s="80"/>
      <c r="CB112" s="80"/>
      <c r="CC112" s="80"/>
      <c r="CD112" s="80"/>
      <c r="CE112" s="80"/>
      <c r="CF112" s="81"/>
      <c r="CG112" s="73">
        <v>510</v>
      </c>
      <c r="CH112" s="74"/>
      <c r="CI112" s="74"/>
      <c r="CJ112" s="74"/>
      <c r="CK112" s="74"/>
      <c r="CL112" s="74"/>
      <c r="CM112" s="74"/>
      <c r="CN112" s="74"/>
      <c r="CO112" s="74"/>
      <c r="CP112" s="74"/>
      <c r="CQ112" s="75"/>
      <c r="CR112" s="67">
        <v>515961.14</v>
      </c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9"/>
      <c r="DJ112" s="67">
        <v>35749080.619999997</v>
      </c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9"/>
      <c r="EB112" s="67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9"/>
      <c r="ET112" s="89">
        <f>SUM(CR112:ES113)</f>
        <v>36265041.759999998</v>
      </c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1"/>
      <c r="FN112" s="32"/>
      <c r="FO112" s="32"/>
    </row>
    <row r="113" spans="1:195" ht="12" customHeight="1">
      <c r="A113" s="196" t="s">
        <v>210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7"/>
      <c r="BZ113" s="82"/>
      <c r="CA113" s="83"/>
      <c r="CB113" s="83"/>
      <c r="CC113" s="83"/>
      <c r="CD113" s="83"/>
      <c r="CE113" s="83"/>
      <c r="CF113" s="84"/>
      <c r="CG113" s="76"/>
      <c r="CH113" s="77"/>
      <c r="CI113" s="77"/>
      <c r="CJ113" s="77"/>
      <c r="CK113" s="77"/>
      <c r="CL113" s="77"/>
      <c r="CM113" s="77"/>
      <c r="CN113" s="77"/>
      <c r="CO113" s="77"/>
      <c r="CP113" s="77"/>
      <c r="CQ113" s="78"/>
      <c r="CR113" s="70"/>
      <c r="CS113" s="71"/>
      <c r="CT113" s="71"/>
      <c r="CU113" s="71"/>
      <c r="CV113" s="71"/>
      <c r="CW113" s="71"/>
      <c r="CX113" s="71"/>
      <c r="CY113" s="71"/>
      <c r="CZ113" s="71"/>
      <c r="DA113" s="71"/>
      <c r="DB113" s="71"/>
      <c r="DC113" s="71"/>
      <c r="DD113" s="71"/>
      <c r="DE113" s="71"/>
      <c r="DF113" s="71"/>
      <c r="DG113" s="71"/>
      <c r="DH113" s="71"/>
      <c r="DI113" s="72"/>
      <c r="DJ113" s="70"/>
      <c r="DK113" s="71"/>
      <c r="DL113" s="71"/>
      <c r="DM113" s="71"/>
      <c r="DN113" s="71"/>
      <c r="DO113" s="71"/>
      <c r="DP113" s="71"/>
      <c r="DQ113" s="71"/>
      <c r="DR113" s="71"/>
      <c r="DS113" s="71"/>
      <c r="DT113" s="71"/>
      <c r="DU113" s="71"/>
      <c r="DV113" s="71"/>
      <c r="DW113" s="71"/>
      <c r="DX113" s="71"/>
      <c r="DY113" s="71"/>
      <c r="DZ113" s="71"/>
      <c r="EA113" s="72"/>
      <c r="EB113" s="70"/>
      <c r="EC113" s="71"/>
      <c r="ED113" s="71"/>
      <c r="EE113" s="71"/>
      <c r="EF113" s="71"/>
      <c r="EG113" s="71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2"/>
      <c r="ET113" s="92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4"/>
      <c r="FN113" s="230" t="s">
        <v>259</v>
      </c>
      <c r="FO113" s="230"/>
      <c r="FP113" s="230"/>
      <c r="FQ113" s="230"/>
      <c r="FR113" s="230"/>
      <c r="FS113" s="230"/>
      <c r="FT113" s="230"/>
      <c r="FU113" s="230"/>
      <c r="FV113" s="230"/>
      <c r="FW113" s="230"/>
      <c r="FX113" s="230"/>
      <c r="FY113" s="230"/>
      <c r="FZ113" s="230"/>
      <c r="GA113" s="230"/>
      <c r="GB113" s="230"/>
      <c r="GC113" s="230"/>
      <c r="GD113" s="230"/>
      <c r="GE113" s="230"/>
      <c r="GF113" s="230"/>
      <c r="GG113" s="230"/>
      <c r="GH113" s="230"/>
      <c r="GI113" s="230"/>
      <c r="GJ113" s="230"/>
      <c r="GK113" s="230"/>
      <c r="GL113" s="230"/>
      <c r="GM113" s="230"/>
    </row>
    <row r="114" spans="1:195" ht="15" customHeight="1">
      <c r="A114" s="135" t="s">
        <v>211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6"/>
      <c r="BZ114" s="65" t="s">
        <v>104</v>
      </c>
      <c r="CA114" s="66"/>
      <c r="CB114" s="66"/>
      <c r="CC114" s="66"/>
      <c r="CD114" s="66"/>
      <c r="CE114" s="66"/>
      <c r="CF114" s="66"/>
      <c r="CG114" s="97">
        <v>610</v>
      </c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9">
        <v>515961.14</v>
      </c>
      <c r="CS114" s="99"/>
      <c r="CT114" s="99"/>
      <c r="CU114" s="99"/>
      <c r="CV114" s="99"/>
      <c r="CW114" s="99"/>
      <c r="CX114" s="99"/>
      <c r="CY114" s="99"/>
      <c r="CZ114" s="99"/>
      <c r="DA114" s="99"/>
      <c r="DB114" s="99"/>
      <c r="DC114" s="99"/>
      <c r="DD114" s="99"/>
      <c r="DE114" s="99"/>
      <c r="DF114" s="99"/>
      <c r="DG114" s="99"/>
      <c r="DH114" s="99"/>
      <c r="DI114" s="99"/>
      <c r="DJ114" s="99">
        <v>35088921.409999996</v>
      </c>
      <c r="DK114" s="99"/>
      <c r="DL114" s="99"/>
      <c r="DM114" s="99"/>
      <c r="DN114" s="99"/>
      <c r="DO114" s="99"/>
      <c r="DP114" s="99"/>
      <c r="DQ114" s="99"/>
      <c r="DR114" s="99"/>
      <c r="DS114" s="99"/>
      <c r="DT114" s="99"/>
      <c r="DU114" s="99"/>
      <c r="DV114" s="99"/>
      <c r="DW114" s="99"/>
      <c r="DX114" s="99"/>
      <c r="DY114" s="99"/>
      <c r="DZ114" s="99"/>
      <c r="EA114" s="99"/>
      <c r="EB114" s="99"/>
      <c r="EC114" s="99"/>
      <c r="ED114" s="99"/>
      <c r="EE114" s="99"/>
      <c r="EF114" s="99"/>
      <c r="EG114" s="99"/>
      <c r="EH114" s="99"/>
      <c r="EI114" s="99"/>
      <c r="EJ114" s="99"/>
      <c r="EK114" s="99"/>
      <c r="EL114" s="99"/>
      <c r="EM114" s="99"/>
      <c r="EN114" s="99"/>
      <c r="EO114" s="99"/>
      <c r="EP114" s="99"/>
      <c r="EQ114" s="99"/>
      <c r="ER114" s="99"/>
      <c r="ES114" s="99"/>
      <c r="ET114" s="85">
        <f>SUM(CR114:ES114)</f>
        <v>35604882.549999997</v>
      </c>
      <c r="EU114" s="85"/>
      <c r="EV114" s="85"/>
      <c r="EW114" s="85"/>
      <c r="EX114" s="85"/>
      <c r="EY114" s="85"/>
      <c r="EZ114" s="85"/>
      <c r="FA114" s="85"/>
      <c r="FB114" s="85"/>
      <c r="FC114" s="85"/>
      <c r="FD114" s="85"/>
      <c r="FE114" s="85"/>
      <c r="FF114" s="85"/>
      <c r="FG114" s="85"/>
      <c r="FH114" s="85"/>
      <c r="FI114" s="85"/>
      <c r="FJ114" s="85"/>
      <c r="FK114" s="86"/>
      <c r="FN114" s="230"/>
      <c r="FO114" s="230"/>
      <c r="FP114" s="230"/>
      <c r="FQ114" s="230"/>
      <c r="FR114" s="230"/>
      <c r="FS114" s="230"/>
      <c r="FT114" s="230"/>
      <c r="FU114" s="230"/>
      <c r="FV114" s="230"/>
      <c r="FW114" s="230"/>
      <c r="FX114" s="230"/>
      <c r="FY114" s="230"/>
      <c r="FZ114" s="230"/>
      <c r="GA114" s="230"/>
      <c r="GB114" s="230"/>
      <c r="GC114" s="230"/>
      <c r="GD114" s="230"/>
      <c r="GE114" s="230"/>
      <c r="GF114" s="230"/>
      <c r="GG114" s="230"/>
      <c r="GH114" s="230"/>
      <c r="GI114" s="230"/>
      <c r="GJ114" s="230"/>
      <c r="GK114" s="230"/>
      <c r="GL114" s="230"/>
      <c r="GM114" s="230"/>
    </row>
    <row r="115" spans="1:195" ht="15" customHeight="1">
      <c r="A115" s="126" t="s">
        <v>212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7"/>
      <c r="BZ115" s="65" t="s">
        <v>105</v>
      </c>
      <c r="CA115" s="66"/>
      <c r="CB115" s="66"/>
      <c r="CC115" s="66"/>
      <c r="CD115" s="66"/>
      <c r="CE115" s="66"/>
      <c r="CF115" s="66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85">
        <f>CR116-CR118</f>
        <v>0</v>
      </c>
      <c r="CS115" s="85"/>
      <c r="CT115" s="85"/>
      <c r="CU115" s="85"/>
      <c r="CV115" s="85"/>
      <c r="CW115" s="85"/>
      <c r="CX115" s="85"/>
      <c r="CY115" s="85"/>
      <c r="CZ115" s="85"/>
      <c r="DA115" s="85"/>
      <c r="DB115" s="85"/>
      <c r="DC115" s="85"/>
      <c r="DD115" s="85"/>
      <c r="DE115" s="85"/>
      <c r="DF115" s="85"/>
      <c r="DG115" s="85"/>
      <c r="DH115" s="85"/>
      <c r="DI115" s="85"/>
      <c r="DJ115" s="85">
        <f>DJ116-DJ118</f>
        <v>0</v>
      </c>
      <c r="DK115" s="85"/>
      <c r="DL115" s="85"/>
      <c r="DM115" s="85"/>
      <c r="DN115" s="85"/>
      <c r="DO115" s="85"/>
      <c r="DP115" s="85"/>
      <c r="DQ115" s="85"/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>
        <f>EB116-EB118</f>
        <v>0</v>
      </c>
      <c r="EC115" s="85"/>
      <c r="ED115" s="85"/>
      <c r="EE115" s="85"/>
      <c r="EF115" s="85"/>
      <c r="EG115" s="85"/>
      <c r="EH115" s="85"/>
      <c r="EI115" s="85"/>
      <c r="EJ115" s="85"/>
      <c r="EK115" s="85"/>
      <c r="EL115" s="85"/>
      <c r="EM115" s="85"/>
      <c r="EN115" s="85"/>
      <c r="EO115" s="85"/>
      <c r="EP115" s="85"/>
      <c r="EQ115" s="85"/>
      <c r="ER115" s="85"/>
      <c r="ES115" s="85"/>
      <c r="ET115" s="85">
        <f>SUM(CR115:ES115)</f>
        <v>0</v>
      </c>
      <c r="EU115" s="85"/>
      <c r="EV115" s="85"/>
      <c r="EW115" s="85"/>
      <c r="EX115" s="85"/>
      <c r="EY115" s="85"/>
      <c r="EZ115" s="85"/>
      <c r="FA115" s="85"/>
      <c r="FB115" s="85"/>
      <c r="FC115" s="85"/>
      <c r="FD115" s="85"/>
      <c r="FE115" s="85"/>
      <c r="FF115" s="85"/>
      <c r="FG115" s="85"/>
      <c r="FH115" s="85"/>
      <c r="FI115" s="85"/>
      <c r="FJ115" s="85"/>
      <c r="FK115" s="86"/>
      <c r="FN115" s="230"/>
      <c r="FO115" s="230"/>
      <c r="FP115" s="230"/>
      <c r="FQ115" s="230"/>
      <c r="FR115" s="230"/>
      <c r="FS115" s="230"/>
      <c r="FT115" s="230"/>
      <c r="FU115" s="230"/>
      <c r="FV115" s="230"/>
      <c r="FW115" s="230"/>
      <c r="FX115" s="230"/>
      <c r="FY115" s="230"/>
      <c r="FZ115" s="230"/>
      <c r="GA115" s="230"/>
      <c r="GB115" s="230"/>
      <c r="GC115" s="230"/>
      <c r="GD115" s="230"/>
      <c r="GE115" s="230"/>
      <c r="GF115" s="230"/>
      <c r="GG115" s="230"/>
      <c r="GH115" s="230"/>
      <c r="GI115" s="230"/>
      <c r="GJ115" s="230"/>
      <c r="GK115" s="230"/>
      <c r="GL115" s="230"/>
      <c r="GM115" s="230"/>
    </row>
    <row r="116" spans="1:195" ht="12" customHeight="1">
      <c r="A116" s="128" t="s">
        <v>23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9"/>
      <c r="BZ116" s="79" t="s">
        <v>106</v>
      </c>
      <c r="CA116" s="80"/>
      <c r="CB116" s="80"/>
      <c r="CC116" s="80"/>
      <c r="CD116" s="80"/>
      <c r="CE116" s="80"/>
      <c r="CF116" s="81"/>
      <c r="CG116" s="73">
        <v>520</v>
      </c>
      <c r="CH116" s="74"/>
      <c r="CI116" s="74"/>
      <c r="CJ116" s="74"/>
      <c r="CK116" s="74"/>
      <c r="CL116" s="74"/>
      <c r="CM116" s="74"/>
      <c r="CN116" s="74"/>
      <c r="CO116" s="74"/>
      <c r="CP116" s="74"/>
      <c r="CQ116" s="75"/>
      <c r="CR116" s="67"/>
      <c r="CS116" s="68"/>
      <c r="CT116" s="68"/>
      <c r="CU116" s="68"/>
      <c r="CV116" s="68"/>
      <c r="CW116" s="68"/>
      <c r="CX116" s="68"/>
      <c r="CY116" s="68"/>
      <c r="CZ116" s="68"/>
      <c r="DA116" s="68"/>
      <c r="DB116" s="68"/>
      <c r="DC116" s="68"/>
      <c r="DD116" s="68"/>
      <c r="DE116" s="68"/>
      <c r="DF116" s="68"/>
      <c r="DG116" s="68"/>
      <c r="DH116" s="68"/>
      <c r="DI116" s="69"/>
      <c r="DJ116" s="67"/>
      <c r="DK116" s="68"/>
      <c r="DL116" s="68"/>
      <c r="DM116" s="68"/>
      <c r="DN116" s="68"/>
      <c r="DO116" s="68"/>
      <c r="DP116" s="68"/>
      <c r="DQ116" s="68"/>
      <c r="DR116" s="68"/>
      <c r="DS116" s="68"/>
      <c r="DT116" s="68"/>
      <c r="DU116" s="68"/>
      <c r="DV116" s="68"/>
      <c r="DW116" s="68"/>
      <c r="DX116" s="68"/>
      <c r="DY116" s="68"/>
      <c r="DZ116" s="68"/>
      <c r="EA116" s="69"/>
      <c r="EB116" s="67"/>
      <c r="EC116" s="68"/>
      <c r="ED116" s="68"/>
      <c r="EE116" s="68"/>
      <c r="EF116" s="68"/>
      <c r="EG116" s="68"/>
      <c r="EH116" s="68"/>
      <c r="EI116" s="68"/>
      <c r="EJ116" s="68"/>
      <c r="EK116" s="68"/>
      <c r="EL116" s="68"/>
      <c r="EM116" s="68"/>
      <c r="EN116" s="68"/>
      <c r="EO116" s="68"/>
      <c r="EP116" s="68"/>
      <c r="EQ116" s="68"/>
      <c r="ER116" s="68"/>
      <c r="ES116" s="69"/>
      <c r="ET116" s="89">
        <f>SUM(CR116:ES117)</f>
        <v>0</v>
      </c>
      <c r="EU116" s="90"/>
      <c r="EV116" s="90"/>
      <c r="EW116" s="90"/>
      <c r="EX116" s="90"/>
      <c r="EY116" s="90"/>
      <c r="EZ116" s="90"/>
      <c r="FA116" s="90"/>
      <c r="FB116" s="90"/>
      <c r="FC116" s="90"/>
      <c r="FD116" s="90"/>
      <c r="FE116" s="90"/>
      <c r="FF116" s="90"/>
      <c r="FG116" s="90"/>
      <c r="FH116" s="90"/>
      <c r="FI116" s="90"/>
      <c r="FJ116" s="90"/>
      <c r="FK116" s="91"/>
      <c r="FN116" s="32"/>
      <c r="FO116" s="32"/>
    </row>
    <row r="117" spans="1:195" ht="12" customHeight="1">
      <c r="A117" s="209" t="s">
        <v>213</v>
      </c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10"/>
      <c r="BZ117" s="82"/>
      <c r="CA117" s="83"/>
      <c r="CB117" s="83"/>
      <c r="CC117" s="83"/>
      <c r="CD117" s="83"/>
      <c r="CE117" s="83"/>
      <c r="CF117" s="84"/>
      <c r="CG117" s="76"/>
      <c r="CH117" s="77"/>
      <c r="CI117" s="77"/>
      <c r="CJ117" s="77"/>
      <c r="CK117" s="77"/>
      <c r="CL117" s="77"/>
      <c r="CM117" s="77"/>
      <c r="CN117" s="77"/>
      <c r="CO117" s="77"/>
      <c r="CP117" s="77"/>
      <c r="CQ117" s="78"/>
      <c r="CR117" s="70"/>
      <c r="CS117" s="71"/>
      <c r="CT117" s="71"/>
      <c r="CU117" s="71"/>
      <c r="CV117" s="71"/>
      <c r="CW117" s="71"/>
      <c r="CX117" s="71"/>
      <c r="CY117" s="71"/>
      <c r="CZ117" s="71"/>
      <c r="DA117" s="71"/>
      <c r="DB117" s="71"/>
      <c r="DC117" s="71"/>
      <c r="DD117" s="71"/>
      <c r="DE117" s="71"/>
      <c r="DF117" s="71"/>
      <c r="DG117" s="71"/>
      <c r="DH117" s="71"/>
      <c r="DI117" s="72"/>
      <c r="DJ117" s="70"/>
      <c r="DK117" s="71"/>
      <c r="DL117" s="71"/>
      <c r="DM117" s="71"/>
      <c r="DN117" s="71"/>
      <c r="DO117" s="71"/>
      <c r="DP117" s="71"/>
      <c r="DQ117" s="71"/>
      <c r="DR117" s="71"/>
      <c r="DS117" s="71"/>
      <c r="DT117" s="71"/>
      <c r="DU117" s="71"/>
      <c r="DV117" s="71"/>
      <c r="DW117" s="71"/>
      <c r="DX117" s="71"/>
      <c r="DY117" s="71"/>
      <c r="DZ117" s="71"/>
      <c r="EA117" s="72"/>
      <c r="EB117" s="70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2"/>
      <c r="ET117" s="92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4"/>
      <c r="FN117" s="32"/>
      <c r="FO117" s="32"/>
    </row>
    <row r="118" spans="1:195" ht="15" customHeight="1">
      <c r="A118" s="211" t="s">
        <v>214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2"/>
      <c r="BZ118" s="65" t="s">
        <v>107</v>
      </c>
      <c r="CA118" s="66"/>
      <c r="CB118" s="66"/>
      <c r="CC118" s="66"/>
      <c r="CD118" s="66"/>
      <c r="CE118" s="66"/>
      <c r="CF118" s="66"/>
      <c r="CG118" s="97">
        <v>620</v>
      </c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99"/>
      <c r="CS118" s="99"/>
      <c r="CT118" s="99"/>
      <c r="CU118" s="99"/>
      <c r="CV118" s="99"/>
      <c r="CW118" s="99"/>
      <c r="CX118" s="99"/>
      <c r="CY118" s="99"/>
      <c r="CZ118" s="99"/>
      <c r="DA118" s="99"/>
      <c r="DB118" s="99"/>
      <c r="DC118" s="99"/>
      <c r="DD118" s="99"/>
      <c r="DE118" s="99"/>
      <c r="DF118" s="99"/>
      <c r="DG118" s="99"/>
      <c r="DH118" s="99"/>
      <c r="DI118" s="99"/>
      <c r="DJ118" s="99"/>
      <c r="DK118" s="99"/>
      <c r="DL118" s="99"/>
      <c r="DM118" s="99"/>
      <c r="DN118" s="99"/>
      <c r="DO118" s="99"/>
      <c r="DP118" s="99"/>
      <c r="DQ118" s="99"/>
      <c r="DR118" s="99"/>
      <c r="DS118" s="99"/>
      <c r="DT118" s="99"/>
      <c r="DU118" s="99"/>
      <c r="DV118" s="99"/>
      <c r="DW118" s="99"/>
      <c r="DX118" s="99"/>
      <c r="DY118" s="99"/>
      <c r="DZ118" s="99"/>
      <c r="EA118" s="99"/>
      <c r="EB118" s="99"/>
      <c r="EC118" s="99"/>
      <c r="ED118" s="99"/>
      <c r="EE118" s="99"/>
      <c r="EF118" s="99"/>
      <c r="EG118" s="99"/>
      <c r="EH118" s="99"/>
      <c r="EI118" s="99"/>
      <c r="EJ118" s="99"/>
      <c r="EK118" s="99"/>
      <c r="EL118" s="99"/>
      <c r="EM118" s="99"/>
      <c r="EN118" s="99"/>
      <c r="EO118" s="99"/>
      <c r="EP118" s="99"/>
      <c r="EQ118" s="99"/>
      <c r="ER118" s="99"/>
      <c r="ES118" s="99"/>
      <c r="ET118" s="85">
        <f>SUM(CR118:ES118)</f>
        <v>0</v>
      </c>
      <c r="EU118" s="85"/>
      <c r="EV118" s="85"/>
      <c r="EW118" s="85"/>
      <c r="EX118" s="85"/>
      <c r="EY118" s="85"/>
      <c r="EZ118" s="85"/>
      <c r="FA118" s="85"/>
      <c r="FB118" s="85"/>
      <c r="FC118" s="85"/>
      <c r="FD118" s="85"/>
      <c r="FE118" s="85"/>
      <c r="FF118" s="85"/>
      <c r="FG118" s="85"/>
      <c r="FH118" s="85"/>
      <c r="FI118" s="85"/>
      <c r="FJ118" s="85"/>
      <c r="FK118" s="86"/>
      <c r="FN118" s="32"/>
      <c r="FO118" s="32"/>
    </row>
    <row r="119" spans="1:195" ht="15" customHeight="1">
      <c r="A119" s="126" t="s">
        <v>96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7"/>
      <c r="BZ119" s="65" t="s">
        <v>108</v>
      </c>
      <c r="CA119" s="66"/>
      <c r="CB119" s="66"/>
      <c r="CC119" s="66"/>
      <c r="CD119" s="66"/>
      <c r="CE119" s="66"/>
      <c r="CF119" s="66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85">
        <f>CR120-CR122</f>
        <v>0</v>
      </c>
      <c r="CS119" s="85"/>
      <c r="CT119" s="85"/>
      <c r="CU119" s="85"/>
      <c r="CV119" s="85"/>
      <c r="CW119" s="85"/>
      <c r="CX119" s="85"/>
      <c r="CY119" s="85"/>
      <c r="CZ119" s="85"/>
      <c r="DA119" s="85"/>
      <c r="DB119" s="85"/>
      <c r="DC119" s="85"/>
      <c r="DD119" s="85"/>
      <c r="DE119" s="85"/>
      <c r="DF119" s="85"/>
      <c r="DG119" s="85"/>
      <c r="DH119" s="85"/>
      <c r="DI119" s="85"/>
      <c r="DJ119" s="85">
        <f>DJ120-DJ122</f>
        <v>0</v>
      </c>
      <c r="DK119" s="85"/>
      <c r="DL119" s="85"/>
      <c r="DM119" s="85"/>
      <c r="DN119" s="85"/>
      <c r="DO119" s="85"/>
      <c r="DP119" s="85"/>
      <c r="DQ119" s="85"/>
      <c r="DR119" s="85"/>
      <c r="DS119" s="85"/>
      <c r="DT119" s="85"/>
      <c r="DU119" s="85"/>
      <c r="DV119" s="85"/>
      <c r="DW119" s="85"/>
      <c r="DX119" s="85"/>
      <c r="DY119" s="85"/>
      <c r="DZ119" s="85"/>
      <c r="EA119" s="85"/>
      <c r="EB119" s="85">
        <f>EB120-EB122</f>
        <v>0</v>
      </c>
      <c r="EC119" s="85"/>
      <c r="ED119" s="85"/>
      <c r="EE119" s="85"/>
      <c r="EF119" s="85"/>
      <c r="EG119" s="85"/>
      <c r="EH119" s="85"/>
      <c r="EI119" s="85"/>
      <c r="EJ119" s="85"/>
      <c r="EK119" s="85"/>
      <c r="EL119" s="85"/>
      <c r="EM119" s="85"/>
      <c r="EN119" s="85"/>
      <c r="EO119" s="85"/>
      <c r="EP119" s="85"/>
      <c r="EQ119" s="85"/>
      <c r="ER119" s="85"/>
      <c r="ES119" s="85"/>
      <c r="ET119" s="85">
        <f>SUM(CR119:ES119)</f>
        <v>0</v>
      </c>
      <c r="EU119" s="85"/>
      <c r="EV119" s="85"/>
      <c r="EW119" s="85"/>
      <c r="EX119" s="85"/>
      <c r="EY119" s="85"/>
      <c r="EZ119" s="85"/>
      <c r="FA119" s="85"/>
      <c r="FB119" s="85"/>
      <c r="FC119" s="85"/>
      <c r="FD119" s="85"/>
      <c r="FE119" s="85"/>
      <c r="FF119" s="85"/>
      <c r="FG119" s="85"/>
      <c r="FH119" s="85"/>
      <c r="FI119" s="85"/>
      <c r="FJ119" s="85"/>
      <c r="FK119" s="86"/>
      <c r="FN119" s="32"/>
      <c r="FO119" s="32"/>
    </row>
    <row r="120" spans="1:195" ht="12" customHeight="1">
      <c r="A120" s="128" t="s">
        <v>23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9"/>
      <c r="BZ120" s="79" t="s">
        <v>109</v>
      </c>
      <c r="CA120" s="80"/>
      <c r="CB120" s="80"/>
      <c r="CC120" s="80"/>
      <c r="CD120" s="80"/>
      <c r="CE120" s="80"/>
      <c r="CF120" s="81"/>
      <c r="CG120" s="73">
        <v>530</v>
      </c>
      <c r="CH120" s="74"/>
      <c r="CI120" s="74"/>
      <c r="CJ120" s="74"/>
      <c r="CK120" s="74"/>
      <c r="CL120" s="74"/>
      <c r="CM120" s="74"/>
      <c r="CN120" s="74"/>
      <c r="CO120" s="74"/>
      <c r="CP120" s="74"/>
      <c r="CQ120" s="75"/>
      <c r="CR120" s="67"/>
      <c r="CS120" s="68"/>
      <c r="CT120" s="68"/>
      <c r="CU120" s="68"/>
      <c r="CV120" s="68"/>
      <c r="CW120" s="68"/>
      <c r="CX120" s="68"/>
      <c r="CY120" s="68"/>
      <c r="CZ120" s="68"/>
      <c r="DA120" s="68"/>
      <c r="DB120" s="68"/>
      <c r="DC120" s="68"/>
      <c r="DD120" s="68"/>
      <c r="DE120" s="68"/>
      <c r="DF120" s="68"/>
      <c r="DG120" s="68"/>
      <c r="DH120" s="68"/>
      <c r="DI120" s="69"/>
      <c r="DJ120" s="67"/>
      <c r="DK120" s="68"/>
      <c r="DL120" s="68"/>
      <c r="DM120" s="68"/>
      <c r="DN120" s="68"/>
      <c r="DO120" s="68"/>
      <c r="DP120" s="68"/>
      <c r="DQ120" s="68"/>
      <c r="DR120" s="68"/>
      <c r="DS120" s="68"/>
      <c r="DT120" s="68"/>
      <c r="DU120" s="68"/>
      <c r="DV120" s="68"/>
      <c r="DW120" s="68"/>
      <c r="DX120" s="68"/>
      <c r="DY120" s="68"/>
      <c r="DZ120" s="68"/>
      <c r="EA120" s="69"/>
      <c r="EB120" s="67"/>
      <c r="EC120" s="68"/>
      <c r="ED120" s="68"/>
      <c r="EE120" s="68"/>
      <c r="EF120" s="68"/>
      <c r="EG120" s="68"/>
      <c r="EH120" s="68"/>
      <c r="EI120" s="68"/>
      <c r="EJ120" s="68"/>
      <c r="EK120" s="68"/>
      <c r="EL120" s="68"/>
      <c r="EM120" s="68"/>
      <c r="EN120" s="68"/>
      <c r="EO120" s="68"/>
      <c r="EP120" s="68"/>
      <c r="EQ120" s="68"/>
      <c r="ER120" s="68"/>
      <c r="ES120" s="69"/>
      <c r="ET120" s="89">
        <f>SUM(CR120:ES121)</f>
        <v>0</v>
      </c>
      <c r="EU120" s="90"/>
      <c r="EV120" s="90"/>
      <c r="EW120" s="90"/>
      <c r="EX120" s="90"/>
      <c r="EY120" s="90"/>
      <c r="EZ120" s="90"/>
      <c r="FA120" s="90"/>
      <c r="FB120" s="90"/>
      <c r="FC120" s="90"/>
      <c r="FD120" s="90"/>
      <c r="FE120" s="90"/>
      <c r="FF120" s="90"/>
      <c r="FG120" s="90"/>
      <c r="FH120" s="90"/>
      <c r="FI120" s="90"/>
      <c r="FJ120" s="90"/>
      <c r="FK120" s="91"/>
      <c r="FN120" s="32"/>
      <c r="FO120" s="32"/>
    </row>
    <row r="121" spans="1:195" ht="12" customHeight="1">
      <c r="A121" s="196" t="s">
        <v>99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7"/>
      <c r="BZ121" s="82"/>
      <c r="CA121" s="83"/>
      <c r="CB121" s="83"/>
      <c r="CC121" s="83"/>
      <c r="CD121" s="83"/>
      <c r="CE121" s="83"/>
      <c r="CF121" s="84"/>
      <c r="CG121" s="76"/>
      <c r="CH121" s="77"/>
      <c r="CI121" s="77"/>
      <c r="CJ121" s="77"/>
      <c r="CK121" s="77"/>
      <c r="CL121" s="77"/>
      <c r="CM121" s="77"/>
      <c r="CN121" s="77"/>
      <c r="CO121" s="77"/>
      <c r="CP121" s="77"/>
      <c r="CQ121" s="78"/>
      <c r="CR121" s="70"/>
      <c r="CS121" s="71"/>
      <c r="CT121" s="71"/>
      <c r="CU121" s="71"/>
      <c r="CV121" s="71"/>
      <c r="CW121" s="71"/>
      <c r="CX121" s="71"/>
      <c r="CY121" s="71"/>
      <c r="CZ121" s="71"/>
      <c r="DA121" s="71"/>
      <c r="DB121" s="71"/>
      <c r="DC121" s="71"/>
      <c r="DD121" s="71"/>
      <c r="DE121" s="71"/>
      <c r="DF121" s="71"/>
      <c r="DG121" s="71"/>
      <c r="DH121" s="71"/>
      <c r="DI121" s="72"/>
      <c r="DJ121" s="70"/>
      <c r="DK121" s="71"/>
      <c r="DL121" s="71"/>
      <c r="DM121" s="71"/>
      <c r="DN121" s="71"/>
      <c r="DO121" s="71"/>
      <c r="DP121" s="71"/>
      <c r="DQ121" s="71"/>
      <c r="DR121" s="71"/>
      <c r="DS121" s="71"/>
      <c r="DT121" s="71"/>
      <c r="DU121" s="71"/>
      <c r="DV121" s="71"/>
      <c r="DW121" s="71"/>
      <c r="DX121" s="71"/>
      <c r="DY121" s="71"/>
      <c r="DZ121" s="71"/>
      <c r="EA121" s="72"/>
      <c r="EB121" s="70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2"/>
      <c r="ET121" s="92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4"/>
      <c r="FN121" s="32"/>
      <c r="FO121" s="32"/>
    </row>
    <row r="122" spans="1:195" ht="15" customHeight="1">
      <c r="A122" s="135" t="s">
        <v>100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6"/>
      <c r="BZ122" s="65" t="s">
        <v>110</v>
      </c>
      <c r="CA122" s="66"/>
      <c r="CB122" s="66"/>
      <c r="CC122" s="66"/>
      <c r="CD122" s="66"/>
      <c r="CE122" s="66"/>
      <c r="CF122" s="66"/>
      <c r="CG122" s="97">
        <v>630</v>
      </c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9"/>
      <c r="CS122" s="99"/>
      <c r="CT122" s="99"/>
      <c r="CU122" s="99"/>
      <c r="CV122" s="99"/>
      <c r="CW122" s="99"/>
      <c r="CX122" s="99"/>
      <c r="CY122" s="99"/>
      <c r="CZ122" s="99"/>
      <c r="DA122" s="99"/>
      <c r="DB122" s="99"/>
      <c r="DC122" s="99"/>
      <c r="DD122" s="99"/>
      <c r="DE122" s="99"/>
      <c r="DF122" s="99"/>
      <c r="DG122" s="99"/>
      <c r="DH122" s="99"/>
      <c r="DI122" s="99"/>
      <c r="DJ122" s="99"/>
      <c r="DK122" s="99"/>
      <c r="DL122" s="99"/>
      <c r="DM122" s="99"/>
      <c r="DN122" s="99"/>
      <c r="DO122" s="99"/>
      <c r="DP122" s="99"/>
      <c r="DQ122" s="99"/>
      <c r="DR122" s="99"/>
      <c r="DS122" s="99"/>
      <c r="DT122" s="99"/>
      <c r="DU122" s="99"/>
      <c r="DV122" s="99"/>
      <c r="DW122" s="99"/>
      <c r="DX122" s="99"/>
      <c r="DY122" s="99"/>
      <c r="DZ122" s="99"/>
      <c r="EA122" s="99"/>
      <c r="EB122" s="99"/>
      <c r="EC122" s="99"/>
      <c r="ED122" s="99"/>
      <c r="EE122" s="99"/>
      <c r="EF122" s="99"/>
      <c r="EG122" s="99"/>
      <c r="EH122" s="99"/>
      <c r="EI122" s="99"/>
      <c r="EJ122" s="99"/>
      <c r="EK122" s="99"/>
      <c r="EL122" s="99"/>
      <c r="EM122" s="99"/>
      <c r="EN122" s="99"/>
      <c r="EO122" s="99"/>
      <c r="EP122" s="99"/>
      <c r="EQ122" s="99"/>
      <c r="ER122" s="99"/>
      <c r="ES122" s="99"/>
      <c r="ET122" s="85">
        <f>SUM(CR122:ES122)</f>
        <v>0</v>
      </c>
      <c r="EU122" s="85"/>
      <c r="EV122" s="85"/>
      <c r="EW122" s="85"/>
      <c r="EX122" s="85"/>
      <c r="EY122" s="85"/>
      <c r="EZ122" s="85"/>
      <c r="FA122" s="85"/>
      <c r="FB122" s="85"/>
      <c r="FC122" s="85"/>
      <c r="FD122" s="85"/>
      <c r="FE122" s="85"/>
      <c r="FF122" s="85"/>
      <c r="FG122" s="85"/>
      <c r="FH122" s="85"/>
      <c r="FI122" s="85"/>
      <c r="FJ122" s="85"/>
      <c r="FK122" s="86"/>
      <c r="FN122" s="32"/>
      <c r="FO122" s="32"/>
    </row>
    <row r="123" spans="1:195" ht="15" customHeight="1">
      <c r="A123" s="126" t="s">
        <v>215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7"/>
      <c r="BZ123" s="65" t="s">
        <v>111</v>
      </c>
      <c r="CA123" s="66"/>
      <c r="CB123" s="66"/>
      <c r="CC123" s="66"/>
      <c r="CD123" s="66"/>
      <c r="CE123" s="66"/>
      <c r="CF123" s="66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85">
        <f>CR124-CR126</f>
        <v>0</v>
      </c>
      <c r="CS123" s="85"/>
      <c r="CT123" s="85"/>
      <c r="CU123" s="85"/>
      <c r="CV123" s="85"/>
      <c r="CW123" s="85"/>
      <c r="CX123" s="85"/>
      <c r="CY123" s="85"/>
      <c r="CZ123" s="85"/>
      <c r="DA123" s="85"/>
      <c r="DB123" s="85"/>
      <c r="DC123" s="85"/>
      <c r="DD123" s="85"/>
      <c r="DE123" s="85"/>
      <c r="DF123" s="85"/>
      <c r="DG123" s="85"/>
      <c r="DH123" s="85"/>
      <c r="DI123" s="85"/>
      <c r="DJ123" s="85">
        <f>DJ124-DJ126</f>
        <v>0</v>
      </c>
      <c r="DK123" s="85"/>
      <c r="DL123" s="85"/>
      <c r="DM123" s="85"/>
      <c r="DN123" s="85"/>
      <c r="DO123" s="85"/>
      <c r="DP123" s="85"/>
      <c r="DQ123" s="85"/>
      <c r="DR123" s="85"/>
      <c r="DS123" s="85"/>
      <c r="DT123" s="85"/>
      <c r="DU123" s="85"/>
      <c r="DV123" s="85"/>
      <c r="DW123" s="85"/>
      <c r="DX123" s="85"/>
      <c r="DY123" s="85"/>
      <c r="DZ123" s="85"/>
      <c r="EA123" s="85"/>
      <c r="EB123" s="85">
        <f>EB124-EB126</f>
        <v>0</v>
      </c>
      <c r="EC123" s="85"/>
      <c r="ED123" s="85"/>
      <c r="EE123" s="85"/>
      <c r="EF123" s="85"/>
      <c r="EG123" s="85"/>
      <c r="EH123" s="85"/>
      <c r="EI123" s="85"/>
      <c r="EJ123" s="85"/>
      <c r="EK123" s="85"/>
      <c r="EL123" s="85"/>
      <c r="EM123" s="85"/>
      <c r="EN123" s="85"/>
      <c r="EO123" s="85"/>
      <c r="EP123" s="85"/>
      <c r="EQ123" s="85"/>
      <c r="ER123" s="85"/>
      <c r="ES123" s="85"/>
      <c r="ET123" s="85">
        <f>SUM(CR123:ES123)</f>
        <v>0</v>
      </c>
      <c r="EU123" s="85"/>
      <c r="EV123" s="85"/>
      <c r="EW123" s="85"/>
      <c r="EX123" s="85"/>
      <c r="EY123" s="85"/>
      <c r="EZ123" s="85"/>
      <c r="FA123" s="85"/>
      <c r="FB123" s="85"/>
      <c r="FC123" s="85"/>
      <c r="FD123" s="85"/>
      <c r="FE123" s="85"/>
      <c r="FF123" s="85"/>
      <c r="FG123" s="85"/>
      <c r="FH123" s="85"/>
      <c r="FI123" s="85"/>
      <c r="FJ123" s="85"/>
      <c r="FK123" s="86"/>
      <c r="FN123" s="32"/>
      <c r="FO123" s="32"/>
    </row>
    <row r="124" spans="1:195" ht="12" customHeight="1">
      <c r="A124" s="128" t="s">
        <v>23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9"/>
      <c r="BZ124" s="79" t="s">
        <v>112</v>
      </c>
      <c r="CA124" s="80"/>
      <c r="CB124" s="80"/>
      <c r="CC124" s="80"/>
      <c r="CD124" s="80"/>
      <c r="CE124" s="80"/>
      <c r="CF124" s="81"/>
      <c r="CG124" s="73">
        <v>540</v>
      </c>
      <c r="CH124" s="74"/>
      <c r="CI124" s="74"/>
      <c r="CJ124" s="74"/>
      <c r="CK124" s="74"/>
      <c r="CL124" s="74"/>
      <c r="CM124" s="74"/>
      <c r="CN124" s="74"/>
      <c r="CO124" s="74"/>
      <c r="CP124" s="74"/>
      <c r="CQ124" s="75"/>
      <c r="CR124" s="67"/>
      <c r="CS124" s="68"/>
      <c r="CT124" s="68"/>
      <c r="CU124" s="68"/>
      <c r="CV124" s="68"/>
      <c r="CW124" s="68"/>
      <c r="CX124" s="68"/>
      <c r="CY124" s="68"/>
      <c r="CZ124" s="68"/>
      <c r="DA124" s="68"/>
      <c r="DB124" s="68"/>
      <c r="DC124" s="68"/>
      <c r="DD124" s="68"/>
      <c r="DE124" s="68"/>
      <c r="DF124" s="68"/>
      <c r="DG124" s="68"/>
      <c r="DH124" s="68"/>
      <c r="DI124" s="69"/>
      <c r="DJ124" s="67"/>
      <c r="DK124" s="68"/>
      <c r="DL124" s="68"/>
      <c r="DM124" s="68"/>
      <c r="DN124" s="68"/>
      <c r="DO124" s="68"/>
      <c r="DP124" s="68"/>
      <c r="DQ124" s="68"/>
      <c r="DR124" s="68"/>
      <c r="DS124" s="68"/>
      <c r="DT124" s="68"/>
      <c r="DU124" s="68"/>
      <c r="DV124" s="68"/>
      <c r="DW124" s="68"/>
      <c r="DX124" s="68"/>
      <c r="DY124" s="68"/>
      <c r="DZ124" s="68"/>
      <c r="EA124" s="69"/>
      <c r="EB124" s="67"/>
      <c r="EC124" s="68"/>
      <c r="ED124" s="68"/>
      <c r="EE124" s="68"/>
      <c r="EF124" s="68"/>
      <c r="EG124" s="68"/>
      <c r="EH124" s="68"/>
      <c r="EI124" s="68"/>
      <c r="EJ124" s="68"/>
      <c r="EK124" s="68"/>
      <c r="EL124" s="68"/>
      <c r="EM124" s="68"/>
      <c r="EN124" s="68"/>
      <c r="EO124" s="68"/>
      <c r="EP124" s="68"/>
      <c r="EQ124" s="68"/>
      <c r="ER124" s="68"/>
      <c r="ES124" s="69"/>
      <c r="ET124" s="89">
        <f>SUM(CR124:ES125)</f>
        <v>0</v>
      </c>
      <c r="EU124" s="90"/>
      <c r="EV124" s="90"/>
      <c r="EW124" s="90"/>
      <c r="EX124" s="90"/>
      <c r="EY124" s="90"/>
      <c r="EZ124" s="90"/>
      <c r="FA124" s="90"/>
      <c r="FB124" s="90"/>
      <c r="FC124" s="90"/>
      <c r="FD124" s="90"/>
      <c r="FE124" s="90"/>
      <c r="FF124" s="90"/>
      <c r="FG124" s="90"/>
      <c r="FH124" s="90"/>
      <c r="FI124" s="90"/>
      <c r="FJ124" s="90"/>
      <c r="FK124" s="91"/>
      <c r="FN124" s="32"/>
      <c r="FO124" s="32"/>
    </row>
    <row r="125" spans="1:195" ht="12" customHeight="1">
      <c r="A125" s="196" t="s">
        <v>216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7"/>
      <c r="BZ125" s="82"/>
      <c r="CA125" s="83"/>
      <c r="CB125" s="83"/>
      <c r="CC125" s="83"/>
      <c r="CD125" s="83"/>
      <c r="CE125" s="83"/>
      <c r="CF125" s="84"/>
      <c r="CG125" s="76"/>
      <c r="CH125" s="77"/>
      <c r="CI125" s="77"/>
      <c r="CJ125" s="77"/>
      <c r="CK125" s="77"/>
      <c r="CL125" s="77"/>
      <c r="CM125" s="77"/>
      <c r="CN125" s="77"/>
      <c r="CO125" s="77"/>
      <c r="CP125" s="77"/>
      <c r="CQ125" s="78"/>
      <c r="CR125" s="70"/>
      <c r="CS125" s="71"/>
      <c r="CT125" s="71"/>
      <c r="CU125" s="71"/>
      <c r="CV125" s="71"/>
      <c r="CW125" s="71"/>
      <c r="CX125" s="71"/>
      <c r="CY125" s="71"/>
      <c r="CZ125" s="71"/>
      <c r="DA125" s="71"/>
      <c r="DB125" s="71"/>
      <c r="DC125" s="71"/>
      <c r="DD125" s="71"/>
      <c r="DE125" s="71"/>
      <c r="DF125" s="71"/>
      <c r="DG125" s="71"/>
      <c r="DH125" s="71"/>
      <c r="DI125" s="72"/>
      <c r="DJ125" s="70"/>
      <c r="DK125" s="71"/>
      <c r="DL125" s="71"/>
      <c r="DM125" s="71"/>
      <c r="DN125" s="71"/>
      <c r="DO125" s="71"/>
      <c r="DP125" s="71"/>
      <c r="DQ125" s="71"/>
      <c r="DR125" s="71"/>
      <c r="DS125" s="71"/>
      <c r="DT125" s="71"/>
      <c r="DU125" s="71"/>
      <c r="DV125" s="71"/>
      <c r="DW125" s="71"/>
      <c r="DX125" s="71"/>
      <c r="DY125" s="71"/>
      <c r="DZ125" s="71"/>
      <c r="EA125" s="72"/>
      <c r="EB125" s="70"/>
      <c r="EC125" s="71"/>
      <c r="ED125" s="71"/>
      <c r="EE125" s="71"/>
      <c r="EF125" s="71"/>
      <c r="EG125" s="71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2"/>
      <c r="ET125" s="92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4"/>
      <c r="FN125" s="32"/>
      <c r="FO125" s="32"/>
    </row>
    <row r="126" spans="1:195" ht="15" customHeight="1">
      <c r="A126" s="135" t="s">
        <v>217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6"/>
      <c r="BZ126" s="65" t="s">
        <v>113</v>
      </c>
      <c r="CA126" s="66"/>
      <c r="CB126" s="66"/>
      <c r="CC126" s="66"/>
      <c r="CD126" s="66"/>
      <c r="CE126" s="66"/>
      <c r="CF126" s="66"/>
      <c r="CG126" s="97">
        <v>640</v>
      </c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9"/>
      <c r="CS126" s="99"/>
      <c r="CT126" s="99"/>
      <c r="CU126" s="99"/>
      <c r="CV126" s="99"/>
      <c r="CW126" s="99"/>
      <c r="CX126" s="99"/>
      <c r="CY126" s="99"/>
      <c r="CZ126" s="99"/>
      <c r="DA126" s="99"/>
      <c r="DB126" s="99"/>
      <c r="DC126" s="99"/>
      <c r="DD126" s="99"/>
      <c r="DE126" s="99"/>
      <c r="DF126" s="99"/>
      <c r="DG126" s="99"/>
      <c r="DH126" s="99"/>
      <c r="DI126" s="99"/>
      <c r="DJ126" s="99"/>
      <c r="DK126" s="99"/>
      <c r="DL126" s="99"/>
      <c r="DM126" s="99"/>
      <c r="DN126" s="99"/>
      <c r="DO126" s="99"/>
      <c r="DP126" s="99"/>
      <c r="DQ126" s="99"/>
      <c r="DR126" s="99"/>
      <c r="DS126" s="99"/>
      <c r="DT126" s="99"/>
      <c r="DU126" s="99"/>
      <c r="DV126" s="99"/>
      <c r="DW126" s="99"/>
      <c r="DX126" s="99"/>
      <c r="DY126" s="99"/>
      <c r="DZ126" s="99"/>
      <c r="EA126" s="99"/>
      <c r="EB126" s="99"/>
      <c r="EC126" s="99"/>
      <c r="ED126" s="99"/>
      <c r="EE126" s="99"/>
      <c r="EF126" s="99"/>
      <c r="EG126" s="99"/>
      <c r="EH126" s="99"/>
      <c r="EI126" s="99"/>
      <c r="EJ126" s="99"/>
      <c r="EK126" s="99"/>
      <c r="EL126" s="99"/>
      <c r="EM126" s="99"/>
      <c r="EN126" s="99"/>
      <c r="EO126" s="99"/>
      <c r="EP126" s="99"/>
      <c r="EQ126" s="99"/>
      <c r="ER126" s="99"/>
      <c r="ES126" s="99"/>
      <c r="ET126" s="85">
        <f>SUM(CR126:ES126)</f>
        <v>0</v>
      </c>
      <c r="EU126" s="85"/>
      <c r="EV126" s="85"/>
      <c r="EW126" s="85"/>
      <c r="EX126" s="85"/>
      <c r="EY126" s="85"/>
      <c r="EZ126" s="85"/>
      <c r="FA126" s="85"/>
      <c r="FB126" s="85"/>
      <c r="FC126" s="85"/>
      <c r="FD126" s="85"/>
      <c r="FE126" s="85"/>
      <c r="FF126" s="85"/>
      <c r="FG126" s="85"/>
      <c r="FH126" s="85"/>
      <c r="FI126" s="85"/>
      <c r="FJ126" s="85"/>
      <c r="FK126" s="86"/>
      <c r="FN126" s="32"/>
      <c r="FO126" s="32"/>
    </row>
    <row r="127" spans="1:195" ht="15" customHeight="1">
      <c r="A127" s="126" t="s">
        <v>97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7"/>
      <c r="BZ127" s="65" t="s">
        <v>114</v>
      </c>
      <c r="CA127" s="66"/>
      <c r="CB127" s="66"/>
      <c r="CC127" s="66"/>
      <c r="CD127" s="66"/>
      <c r="CE127" s="66"/>
      <c r="CF127" s="66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85">
        <f>CR128-CR130</f>
        <v>0</v>
      </c>
      <c r="CS127" s="85"/>
      <c r="CT127" s="85"/>
      <c r="CU127" s="85"/>
      <c r="CV127" s="85"/>
      <c r="CW127" s="85"/>
      <c r="CX127" s="85"/>
      <c r="CY127" s="85"/>
      <c r="CZ127" s="85"/>
      <c r="DA127" s="85"/>
      <c r="DB127" s="85"/>
      <c r="DC127" s="85"/>
      <c r="DD127" s="85"/>
      <c r="DE127" s="85"/>
      <c r="DF127" s="85"/>
      <c r="DG127" s="85"/>
      <c r="DH127" s="85"/>
      <c r="DI127" s="85"/>
      <c r="DJ127" s="85">
        <f>DJ128-DJ130</f>
        <v>0</v>
      </c>
      <c r="DK127" s="85"/>
      <c r="DL127" s="85"/>
      <c r="DM127" s="85"/>
      <c r="DN127" s="85"/>
      <c r="DO127" s="85"/>
      <c r="DP127" s="85"/>
      <c r="DQ127" s="85"/>
      <c r="DR127" s="85"/>
      <c r="DS127" s="85"/>
      <c r="DT127" s="85"/>
      <c r="DU127" s="85"/>
      <c r="DV127" s="85"/>
      <c r="DW127" s="85"/>
      <c r="DX127" s="85"/>
      <c r="DY127" s="85"/>
      <c r="DZ127" s="85"/>
      <c r="EA127" s="85"/>
      <c r="EB127" s="85">
        <f>EB128-EB130</f>
        <v>0</v>
      </c>
      <c r="EC127" s="85"/>
      <c r="ED127" s="85"/>
      <c r="EE127" s="85"/>
      <c r="EF127" s="85"/>
      <c r="EG127" s="85"/>
      <c r="EH127" s="85"/>
      <c r="EI127" s="85"/>
      <c r="EJ127" s="85"/>
      <c r="EK127" s="85"/>
      <c r="EL127" s="85"/>
      <c r="EM127" s="85"/>
      <c r="EN127" s="85"/>
      <c r="EO127" s="85"/>
      <c r="EP127" s="85"/>
      <c r="EQ127" s="85"/>
      <c r="ER127" s="85"/>
      <c r="ES127" s="85"/>
      <c r="ET127" s="85">
        <f>SUM(CR127:ES127)</f>
        <v>0</v>
      </c>
      <c r="EU127" s="85"/>
      <c r="EV127" s="85"/>
      <c r="EW127" s="85"/>
      <c r="EX127" s="85"/>
      <c r="EY127" s="85"/>
      <c r="EZ127" s="85"/>
      <c r="FA127" s="85"/>
      <c r="FB127" s="85"/>
      <c r="FC127" s="85"/>
      <c r="FD127" s="85"/>
      <c r="FE127" s="85"/>
      <c r="FF127" s="85"/>
      <c r="FG127" s="85"/>
      <c r="FH127" s="85"/>
      <c r="FI127" s="85"/>
      <c r="FJ127" s="85"/>
      <c r="FK127" s="86"/>
      <c r="FN127" s="32"/>
      <c r="FO127" s="32"/>
    </row>
    <row r="128" spans="1:195" ht="12" customHeight="1">
      <c r="A128" s="128" t="s">
        <v>23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9"/>
      <c r="BZ128" s="79" t="s">
        <v>115</v>
      </c>
      <c r="CA128" s="80"/>
      <c r="CB128" s="80"/>
      <c r="CC128" s="80"/>
      <c r="CD128" s="80"/>
      <c r="CE128" s="80"/>
      <c r="CF128" s="81"/>
      <c r="CG128" s="73">
        <v>550</v>
      </c>
      <c r="CH128" s="74"/>
      <c r="CI128" s="74"/>
      <c r="CJ128" s="74"/>
      <c r="CK128" s="74"/>
      <c r="CL128" s="74"/>
      <c r="CM128" s="74"/>
      <c r="CN128" s="74"/>
      <c r="CO128" s="74"/>
      <c r="CP128" s="74"/>
      <c r="CQ128" s="75"/>
      <c r="CR128" s="67"/>
      <c r="CS128" s="68"/>
      <c r="CT128" s="68"/>
      <c r="CU128" s="68"/>
      <c r="CV128" s="68"/>
      <c r="CW128" s="68"/>
      <c r="CX128" s="68"/>
      <c r="CY128" s="68"/>
      <c r="CZ128" s="68"/>
      <c r="DA128" s="68"/>
      <c r="DB128" s="68"/>
      <c r="DC128" s="68"/>
      <c r="DD128" s="68"/>
      <c r="DE128" s="68"/>
      <c r="DF128" s="68"/>
      <c r="DG128" s="68"/>
      <c r="DH128" s="68"/>
      <c r="DI128" s="69"/>
      <c r="DJ128" s="67"/>
      <c r="DK128" s="68"/>
      <c r="DL128" s="68"/>
      <c r="DM128" s="68"/>
      <c r="DN128" s="68"/>
      <c r="DO128" s="68"/>
      <c r="DP128" s="68"/>
      <c r="DQ128" s="68"/>
      <c r="DR128" s="68"/>
      <c r="DS128" s="68"/>
      <c r="DT128" s="68"/>
      <c r="DU128" s="68"/>
      <c r="DV128" s="68"/>
      <c r="DW128" s="68"/>
      <c r="DX128" s="68"/>
      <c r="DY128" s="68"/>
      <c r="DZ128" s="68"/>
      <c r="EA128" s="69"/>
      <c r="EB128" s="67"/>
      <c r="EC128" s="68"/>
      <c r="ED128" s="68"/>
      <c r="EE128" s="68"/>
      <c r="EF128" s="68"/>
      <c r="EG128" s="68"/>
      <c r="EH128" s="68"/>
      <c r="EI128" s="68"/>
      <c r="EJ128" s="68"/>
      <c r="EK128" s="68"/>
      <c r="EL128" s="68"/>
      <c r="EM128" s="68"/>
      <c r="EN128" s="68"/>
      <c r="EO128" s="68"/>
      <c r="EP128" s="68"/>
      <c r="EQ128" s="68"/>
      <c r="ER128" s="68"/>
      <c r="ES128" s="69"/>
      <c r="ET128" s="89">
        <f>SUM(CR128:ES129)</f>
        <v>0</v>
      </c>
      <c r="EU128" s="90"/>
      <c r="EV128" s="90"/>
      <c r="EW128" s="90"/>
      <c r="EX128" s="90"/>
      <c r="EY128" s="90"/>
      <c r="EZ128" s="90"/>
      <c r="FA128" s="90"/>
      <c r="FB128" s="90"/>
      <c r="FC128" s="90"/>
      <c r="FD128" s="90"/>
      <c r="FE128" s="90"/>
      <c r="FF128" s="90"/>
      <c r="FG128" s="90"/>
      <c r="FH128" s="90"/>
      <c r="FI128" s="90"/>
      <c r="FJ128" s="90"/>
      <c r="FK128" s="91"/>
      <c r="FN128" s="32"/>
      <c r="FO128" s="32"/>
    </row>
    <row r="129" spans="1:195" ht="12" customHeight="1">
      <c r="A129" s="196" t="s">
        <v>218</v>
      </c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7"/>
      <c r="BZ129" s="82"/>
      <c r="CA129" s="83"/>
      <c r="CB129" s="83"/>
      <c r="CC129" s="83"/>
      <c r="CD129" s="83"/>
      <c r="CE129" s="83"/>
      <c r="CF129" s="84"/>
      <c r="CG129" s="76"/>
      <c r="CH129" s="77"/>
      <c r="CI129" s="77"/>
      <c r="CJ129" s="77"/>
      <c r="CK129" s="77"/>
      <c r="CL129" s="77"/>
      <c r="CM129" s="77"/>
      <c r="CN129" s="77"/>
      <c r="CO129" s="77"/>
      <c r="CP129" s="77"/>
      <c r="CQ129" s="78"/>
      <c r="CR129" s="70"/>
      <c r="CS129" s="71"/>
      <c r="CT129" s="71"/>
      <c r="CU129" s="71"/>
      <c r="CV129" s="71"/>
      <c r="CW129" s="71"/>
      <c r="CX129" s="71"/>
      <c r="CY129" s="71"/>
      <c r="CZ129" s="71"/>
      <c r="DA129" s="71"/>
      <c r="DB129" s="71"/>
      <c r="DC129" s="71"/>
      <c r="DD129" s="71"/>
      <c r="DE129" s="71"/>
      <c r="DF129" s="71"/>
      <c r="DG129" s="71"/>
      <c r="DH129" s="71"/>
      <c r="DI129" s="72"/>
      <c r="DJ129" s="70"/>
      <c r="DK129" s="71"/>
      <c r="DL129" s="71"/>
      <c r="DM129" s="71"/>
      <c r="DN129" s="71"/>
      <c r="DO129" s="71"/>
      <c r="DP129" s="71"/>
      <c r="DQ129" s="71"/>
      <c r="DR129" s="71"/>
      <c r="DS129" s="71"/>
      <c r="DT129" s="71"/>
      <c r="DU129" s="71"/>
      <c r="DV129" s="71"/>
      <c r="DW129" s="71"/>
      <c r="DX129" s="71"/>
      <c r="DY129" s="71"/>
      <c r="DZ129" s="71"/>
      <c r="EA129" s="72"/>
      <c r="EB129" s="70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2"/>
      <c r="ET129" s="92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4"/>
      <c r="FN129" s="32"/>
      <c r="FO129" s="32"/>
    </row>
    <row r="130" spans="1:195" ht="19.5" customHeight="1">
      <c r="A130" s="135" t="s">
        <v>219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6"/>
      <c r="BZ130" s="65" t="s">
        <v>116</v>
      </c>
      <c r="CA130" s="66"/>
      <c r="CB130" s="66"/>
      <c r="CC130" s="66"/>
      <c r="CD130" s="66"/>
      <c r="CE130" s="66"/>
      <c r="CF130" s="66"/>
      <c r="CG130" s="97">
        <v>650</v>
      </c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9"/>
      <c r="CS130" s="99"/>
      <c r="CT130" s="99"/>
      <c r="CU130" s="99"/>
      <c r="CV130" s="99"/>
      <c r="CW130" s="99"/>
      <c r="CX130" s="99"/>
      <c r="CY130" s="99"/>
      <c r="CZ130" s="99"/>
      <c r="DA130" s="99"/>
      <c r="DB130" s="99"/>
      <c r="DC130" s="99"/>
      <c r="DD130" s="99"/>
      <c r="DE130" s="99"/>
      <c r="DF130" s="99"/>
      <c r="DG130" s="99"/>
      <c r="DH130" s="99"/>
      <c r="DI130" s="99"/>
      <c r="DJ130" s="99"/>
      <c r="DK130" s="99"/>
      <c r="DL130" s="99"/>
      <c r="DM130" s="99"/>
      <c r="DN130" s="99"/>
      <c r="DO130" s="99"/>
      <c r="DP130" s="99"/>
      <c r="DQ130" s="99"/>
      <c r="DR130" s="99"/>
      <c r="DS130" s="99"/>
      <c r="DT130" s="99"/>
      <c r="DU130" s="99"/>
      <c r="DV130" s="99"/>
      <c r="DW130" s="99"/>
      <c r="DX130" s="99"/>
      <c r="DY130" s="99"/>
      <c r="DZ130" s="99"/>
      <c r="EA130" s="99"/>
      <c r="EB130" s="99"/>
      <c r="EC130" s="99"/>
      <c r="ED130" s="99"/>
      <c r="EE130" s="99"/>
      <c r="EF130" s="99"/>
      <c r="EG130" s="99"/>
      <c r="EH130" s="99"/>
      <c r="EI130" s="99"/>
      <c r="EJ130" s="99"/>
      <c r="EK130" s="99"/>
      <c r="EL130" s="99"/>
      <c r="EM130" s="99"/>
      <c r="EN130" s="99"/>
      <c r="EO130" s="99"/>
      <c r="EP130" s="99"/>
      <c r="EQ130" s="99"/>
      <c r="ER130" s="99"/>
      <c r="ES130" s="99"/>
      <c r="ET130" s="85">
        <f>SUM(CR130:ES130)</f>
        <v>0</v>
      </c>
      <c r="EU130" s="85"/>
      <c r="EV130" s="85"/>
      <c r="EW130" s="85"/>
      <c r="EX130" s="85"/>
      <c r="EY130" s="85"/>
      <c r="EZ130" s="85"/>
      <c r="FA130" s="85"/>
      <c r="FB130" s="85"/>
      <c r="FC130" s="85"/>
      <c r="FD130" s="85"/>
      <c r="FE130" s="85"/>
      <c r="FF130" s="85"/>
      <c r="FG130" s="85"/>
      <c r="FH130" s="85"/>
      <c r="FI130" s="85"/>
      <c r="FJ130" s="85"/>
      <c r="FK130" s="86"/>
      <c r="FN130" s="228" t="s">
        <v>256</v>
      </c>
      <c r="FO130" s="228"/>
      <c r="FP130" s="228"/>
      <c r="FQ130" s="228"/>
      <c r="FR130" s="228"/>
      <c r="FS130" s="228"/>
      <c r="FT130" s="228"/>
      <c r="FU130" s="228"/>
      <c r="FV130" s="228"/>
      <c r="FW130" s="228"/>
      <c r="FX130" s="228"/>
      <c r="FY130" s="228"/>
      <c r="FZ130" s="228"/>
      <c r="GA130" s="228"/>
      <c r="GB130" s="228"/>
      <c r="GD130" s="228" t="s">
        <v>257</v>
      </c>
      <c r="GE130" s="228"/>
      <c r="GF130" s="228"/>
      <c r="GG130" s="228"/>
      <c r="GH130" s="228"/>
      <c r="GI130" s="228"/>
      <c r="GJ130" s="228"/>
      <c r="GK130" s="228"/>
      <c r="GL130" s="228"/>
      <c r="GM130" s="228"/>
    </row>
    <row r="131" spans="1:195" ht="24" customHeight="1">
      <c r="A131" s="126" t="s">
        <v>220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7"/>
      <c r="BZ131" s="65" t="s">
        <v>117</v>
      </c>
      <c r="CA131" s="66"/>
      <c r="CB131" s="66"/>
      <c r="CC131" s="66"/>
      <c r="CD131" s="66"/>
      <c r="CE131" s="66"/>
      <c r="CF131" s="66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85">
        <f>CR132-CR134</f>
        <v>10813.940000000061</v>
      </c>
      <c r="CS131" s="85"/>
      <c r="CT131" s="85"/>
      <c r="CU131" s="85"/>
      <c r="CV131" s="85"/>
      <c r="CW131" s="85"/>
      <c r="CX131" s="85"/>
      <c r="CY131" s="85"/>
      <c r="CZ131" s="85"/>
      <c r="DA131" s="85"/>
      <c r="DB131" s="85"/>
      <c r="DC131" s="85"/>
      <c r="DD131" s="85"/>
      <c r="DE131" s="85"/>
      <c r="DF131" s="85"/>
      <c r="DG131" s="85"/>
      <c r="DH131" s="85"/>
      <c r="DI131" s="85"/>
      <c r="DJ131" s="85">
        <f>DJ132-DJ134</f>
        <v>-719862.6099999994</v>
      </c>
      <c r="DK131" s="85"/>
      <c r="DL131" s="85"/>
      <c r="DM131" s="85"/>
      <c r="DN131" s="85"/>
      <c r="DO131" s="85"/>
      <c r="DP131" s="85"/>
      <c r="DQ131" s="85"/>
      <c r="DR131" s="85"/>
      <c r="DS131" s="85"/>
      <c r="DT131" s="85"/>
      <c r="DU131" s="85"/>
      <c r="DV131" s="85"/>
      <c r="DW131" s="85"/>
      <c r="DX131" s="85"/>
      <c r="DY131" s="85"/>
      <c r="DZ131" s="85"/>
      <c r="EA131" s="85"/>
      <c r="EB131" s="85">
        <f>EB132-EB134</f>
        <v>0</v>
      </c>
      <c r="EC131" s="85"/>
      <c r="ED131" s="85"/>
      <c r="EE131" s="85"/>
      <c r="EF131" s="85"/>
      <c r="EG131" s="85"/>
      <c r="EH131" s="85"/>
      <c r="EI131" s="85"/>
      <c r="EJ131" s="85"/>
      <c r="EK131" s="85"/>
      <c r="EL131" s="85"/>
      <c r="EM131" s="85"/>
      <c r="EN131" s="85"/>
      <c r="EO131" s="85"/>
      <c r="EP131" s="85"/>
      <c r="EQ131" s="85"/>
      <c r="ER131" s="85"/>
      <c r="ES131" s="85"/>
      <c r="ET131" s="85">
        <f>SUM(CR131:ES131)</f>
        <v>-709048.66999999934</v>
      </c>
      <c r="EU131" s="85"/>
      <c r="EV131" s="85"/>
      <c r="EW131" s="85"/>
      <c r="EX131" s="85"/>
      <c r="EY131" s="85"/>
      <c r="EZ131" s="85"/>
      <c r="FA131" s="85"/>
      <c r="FB131" s="85"/>
      <c r="FC131" s="85"/>
      <c r="FD131" s="85"/>
      <c r="FE131" s="85"/>
      <c r="FF131" s="85"/>
      <c r="FG131" s="85"/>
      <c r="FH131" s="85"/>
      <c r="FI131" s="85"/>
      <c r="FJ131" s="85"/>
      <c r="FK131" s="86"/>
      <c r="FN131" s="229"/>
      <c r="FO131" s="229"/>
      <c r="FP131" s="229"/>
      <c r="FQ131" s="229"/>
      <c r="FR131" s="229"/>
      <c r="FS131" s="229"/>
      <c r="FT131" s="229"/>
      <c r="FU131" s="229"/>
      <c r="FV131" s="229"/>
      <c r="FW131" s="229"/>
      <c r="FX131" s="229"/>
      <c r="FY131" s="229"/>
      <c r="FZ131" s="229"/>
      <c r="GA131" s="229"/>
      <c r="GB131" s="229"/>
      <c r="GC131" s="229"/>
      <c r="GD131" s="229"/>
      <c r="GE131" s="229"/>
      <c r="GF131" s="229"/>
      <c r="GG131" s="229"/>
      <c r="GH131" s="229"/>
      <c r="GI131" s="229"/>
      <c r="GJ131" s="229"/>
      <c r="GK131" s="229"/>
      <c r="GL131" s="229"/>
      <c r="GM131" s="229"/>
    </row>
    <row r="132" spans="1:195" ht="12" customHeight="1">
      <c r="A132" s="128" t="s">
        <v>23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9"/>
      <c r="BZ132" s="79" t="s">
        <v>118</v>
      </c>
      <c r="CA132" s="80"/>
      <c r="CB132" s="80"/>
      <c r="CC132" s="80"/>
      <c r="CD132" s="80"/>
      <c r="CE132" s="80"/>
      <c r="CF132" s="81"/>
      <c r="CG132" s="73">
        <v>560</v>
      </c>
      <c r="CH132" s="74"/>
      <c r="CI132" s="74"/>
      <c r="CJ132" s="74"/>
      <c r="CK132" s="74"/>
      <c r="CL132" s="74"/>
      <c r="CM132" s="74"/>
      <c r="CN132" s="74"/>
      <c r="CO132" s="74"/>
      <c r="CP132" s="74"/>
      <c r="CQ132" s="75"/>
      <c r="CR132" s="67">
        <v>964383.4</v>
      </c>
      <c r="CS132" s="68"/>
      <c r="CT132" s="68"/>
      <c r="CU132" s="68"/>
      <c r="CV132" s="68"/>
      <c r="CW132" s="68"/>
      <c r="CX132" s="68"/>
      <c r="CY132" s="68"/>
      <c r="CZ132" s="68"/>
      <c r="DA132" s="68"/>
      <c r="DB132" s="68"/>
      <c r="DC132" s="68"/>
      <c r="DD132" s="68"/>
      <c r="DE132" s="68"/>
      <c r="DF132" s="68"/>
      <c r="DG132" s="68"/>
      <c r="DH132" s="68"/>
      <c r="DI132" s="69"/>
      <c r="DJ132" s="67">
        <v>36801550.939999998</v>
      </c>
      <c r="DK132" s="68"/>
      <c r="DL132" s="68"/>
      <c r="DM132" s="68"/>
      <c r="DN132" s="68"/>
      <c r="DO132" s="68"/>
      <c r="DP132" s="68"/>
      <c r="DQ132" s="68"/>
      <c r="DR132" s="68"/>
      <c r="DS132" s="68"/>
      <c r="DT132" s="68"/>
      <c r="DU132" s="68"/>
      <c r="DV132" s="68"/>
      <c r="DW132" s="68"/>
      <c r="DX132" s="68"/>
      <c r="DY132" s="68"/>
      <c r="DZ132" s="68"/>
      <c r="EA132" s="69"/>
      <c r="EB132" s="67"/>
      <c r="EC132" s="68"/>
      <c r="ED132" s="68"/>
      <c r="EE132" s="68"/>
      <c r="EF132" s="68"/>
      <c r="EG132" s="68"/>
      <c r="EH132" s="68"/>
      <c r="EI132" s="68"/>
      <c r="EJ132" s="68"/>
      <c r="EK132" s="68"/>
      <c r="EL132" s="68"/>
      <c r="EM132" s="68"/>
      <c r="EN132" s="68"/>
      <c r="EO132" s="68"/>
      <c r="EP132" s="68"/>
      <c r="EQ132" s="68"/>
      <c r="ER132" s="68"/>
      <c r="ES132" s="69"/>
      <c r="ET132" s="89">
        <f>SUM(CR132:ES133)</f>
        <v>37765934.339999996</v>
      </c>
      <c r="EU132" s="90"/>
      <c r="EV132" s="90"/>
      <c r="EW132" s="90"/>
      <c r="EX132" s="90"/>
      <c r="EY132" s="90"/>
      <c r="EZ132" s="90"/>
      <c r="FA132" s="90"/>
      <c r="FB132" s="90"/>
      <c r="FC132" s="90"/>
      <c r="FD132" s="90"/>
      <c r="FE132" s="90"/>
      <c r="FF132" s="90"/>
      <c r="FG132" s="90"/>
      <c r="FH132" s="90"/>
      <c r="FI132" s="90"/>
      <c r="FJ132" s="90"/>
      <c r="FK132" s="91"/>
      <c r="FN132" s="32"/>
      <c r="FO132" s="32"/>
    </row>
    <row r="133" spans="1:195" ht="12" customHeight="1">
      <c r="A133" s="196" t="s">
        <v>221</v>
      </c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7"/>
      <c r="BZ133" s="82"/>
      <c r="CA133" s="83"/>
      <c r="CB133" s="83"/>
      <c r="CC133" s="83"/>
      <c r="CD133" s="83"/>
      <c r="CE133" s="83"/>
      <c r="CF133" s="84"/>
      <c r="CG133" s="76"/>
      <c r="CH133" s="77"/>
      <c r="CI133" s="77"/>
      <c r="CJ133" s="77"/>
      <c r="CK133" s="77"/>
      <c r="CL133" s="77"/>
      <c r="CM133" s="77"/>
      <c r="CN133" s="77"/>
      <c r="CO133" s="77"/>
      <c r="CP133" s="77"/>
      <c r="CQ133" s="78"/>
      <c r="CR133" s="70"/>
      <c r="CS133" s="71"/>
      <c r="CT133" s="71"/>
      <c r="CU133" s="71"/>
      <c r="CV133" s="71"/>
      <c r="CW133" s="71"/>
      <c r="CX133" s="71"/>
      <c r="CY133" s="71"/>
      <c r="CZ133" s="71"/>
      <c r="DA133" s="71"/>
      <c r="DB133" s="71"/>
      <c r="DC133" s="71"/>
      <c r="DD133" s="71"/>
      <c r="DE133" s="71"/>
      <c r="DF133" s="71"/>
      <c r="DG133" s="71"/>
      <c r="DH133" s="71"/>
      <c r="DI133" s="72"/>
      <c r="DJ133" s="70"/>
      <c r="DK133" s="71"/>
      <c r="DL133" s="71"/>
      <c r="DM133" s="71"/>
      <c r="DN133" s="71"/>
      <c r="DO133" s="71"/>
      <c r="DP133" s="71"/>
      <c r="DQ133" s="71"/>
      <c r="DR133" s="71"/>
      <c r="DS133" s="71"/>
      <c r="DT133" s="71"/>
      <c r="DU133" s="71"/>
      <c r="DV133" s="71"/>
      <c r="DW133" s="71"/>
      <c r="DX133" s="71"/>
      <c r="DY133" s="71"/>
      <c r="DZ133" s="71"/>
      <c r="EA133" s="72"/>
      <c r="EB133" s="70"/>
      <c r="EC133" s="71"/>
      <c r="ED133" s="71"/>
      <c r="EE133" s="71"/>
      <c r="EF133" s="71"/>
      <c r="EG133" s="71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2"/>
      <c r="ET133" s="92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4"/>
      <c r="FN133" s="32"/>
      <c r="FO133" s="32"/>
    </row>
    <row r="134" spans="1:195" ht="15" customHeight="1">
      <c r="A134" s="135" t="s">
        <v>222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6"/>
      <c r="BZ134" s="65" t="s">
        <v>119</v>
      </c>
      <c r="CA134" s="66"/>
      <c r="CB134" s="66"/>
      <c r="CC134" s="66"/>
      <c r="CD134" s="66"/>
      <c r="CE134" s="66"/>
      <c r="CF134" s="66"/>
      <c r="CG134" s="97">
        <v>660</v>
      </c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99">
        <v>953569.46</v>
      </c>
      <c r="CS134" s="99"/>
      <c r="CT134" s="99"/>
      <c r="CU134" s="99"/>
      <c r="CV134" s="99"/>
      <c r="CW134" s="99"/>
      <c r="CX134" s="99"/>
      <c r="CY134" s="99"/>
      <c r="CZ134" s="99"/>
      <c r="DA134" s="99"/>
      <c r="DB134" s="99"/>
      <c r="DC134" s="99"/>
      <c r="DD134" s="99"/>
      <c r="DE134" s="99"/>
      <c r="DF134" s="99"/>
      <c r="DG134" s="99"/>
      <c r="DH134" s="99"/>
      <c r="DI134" s="99"/>
      <c r="DJ134" s="99">
        <f>37520599.54+814.01</f>
        <v>37521413.549999997</v>
      </c>
      <c r="DK134" s="99"/>
      <c r="DL134" s="99"/>
      <c r="DM134" s="99"/>
      <c r="DN134" s="99"/>
      <c r="DO134" s="99"/>
      <c r="DP134" s="99"/>
      <c r="DQ134" s="99"/>
      <c r="DR134" s="99"/>
      <c r="DS134" s="99"/>
      <c r="DT134" s="99"/>
      <c r="DU134" s="99"/>
      <c r="DV134" s="99"/>
      <c r="DW134" s="99"/>
      <c r="DX134" s="99"/>
      <c r="DY134" s="99"/>
      <c r="DZ134" s="99"/>
      <c r="EA134" s="99"/>
      <c r="EB134" s="99"/>
      <c r="EC134" s="99"/>
      <c r="ED134" s="99"/>
      <c r="EE134" s="99"/>
      <c r="EF134" s="99"/>
      <c r="EG134" s="99"/>
      <c r="EH134" s="99"/>
      <c r="EI134" s="99"/>
      <c r="EJ134" s="99"/>
      <c r="EK134" s="99"/>
      <c r="EL134" s="99"/>
      <c r="EM134" s="99"/>
      <c r="EN134" s="99"/>
      <c r="EO134" s="99"/>
      <c r="EP134" s="99"/>
      <c r="EQ134" s="99"/>
      <c r="ER134" s="99"/>
      <c r="ES134" s="99"/>
      <c r="ET134" s="85">
        <f>SUM(CR134:ES134)</f>
        <v>38474983.009999998</v>
      </c>
      <c r="EU134" s="85"/>
      <c r="EV134" s="85"/>
      <c r="EW134" s="85"/>
      <c r="EX134" s="85"/>
      <c r="EY134" s="85"/>
      <c r="EZ134" s="85"/>
      <c r="FA134" s="85"/>
      <c r="FB134" s="85"/>
      <c r="FC134" s="85"/>
      <c r="FD134" s="85"/>
      <c r="FE134" s="85"/>
      <c r="FF134" s="85"/>
      <c r="FG134" s="85"/>
      <c r="FH134" s="85"/>
      <c r="FI134" s="85"/>
      <c r="FJ134" s="85"/>
      <c r="FK134" s="86"/>
      <c r="FN134" s="32"/>
      <c r="FO134" s="32"/>
    </row>
    <row r="135" spans="1:195" ht="15" customHeight="1"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31"/>
      <c r="FH135" s="31"/>
      <c r="FI135" s="31"/>
      <c r="FJ135" s="31"/>
      <c r="FK135" s="30" t="s">
        <v>165</v>
      </c>
      <c r="FN135" s="32"/>
      <c r="FO135" s="32"/>
    </row>
    <row r="136" spans="1:195" s="12" customFormat="1" ht="33" customHeight="1">
      <c r="A136" s="161" t="s">
        <v>136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 t="s">
        <v>137</v>
      </c>
      <c r="CA136" s="123"/>
      <c r="CB136" s="123"/>
      <c r="CC136" s="123"/>
      <c r="CD136" s="123"/>
      <c r="CE136" s="123"/>
      <c r="CF136" s="123"/>
      <c r="CG136" s="123" t="s">
        <v>173</v>
      </c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122" t="s">
        <v>174</v>
      </c>
      <c r="CS136" s="122"/>
      <c r="CT136" s="122"/>
      <c r="CU136" s="122"/>
      <c r="CV136" s="122"/>
      <c r="CW136" s="122"/>
      <c r="CX136" s="122"/>
      <c r="CY136" s="122"/>
      <c r="CZ136" s="122"/>
      <c r="DA136" s="122"/>
      <c r="DB136" s="122"/>
      <c r="DC136" s="122"/>
      <c r="DD136" s="122"/>
      <c r="DE136" s="122"/>
      <c r="DF136" s="122"/>
      <c r="DG136" s="122"/>
      <c r="DH136" s="122"/>
      <c r="DI136" s="122"/>
      <c r="DJ136" s="122" t="s">
        <v>175</v>
      </c>
      <c r="DK136" s="122"/>
      <c r="DL136" s="122"/>
      <c r="DM136" s="122"/>
      <c r="DN136" s="122"/>
      <c r="DO136" s="122"/>
      <c r="DP136" s="122"/>
      <c r="DQ136" s="122"/>
      <c r="DR136" s="122"/>
      <c r="DS136" s="122"/>
      <c r="DT136" s="122"/>
      <c r="DU136" s="122"/>
      <c r="DV136" s="122"/>
      <c r="DW136" s="122"/>
      <c r="DX136" s="122"/>
      <c r="DY136" s="122"/>
      <c r="DZ136" s="122"/>
      <c r="EA136" s="122"/>
      <c r="EB136" s="122" t="s">
        <v>2</v>
      </c>
      <c r="EC136" s="122"/>
      <c r="ED136" s="122"/>
      <c r="EE136" s="122"/>
      <c r="EF136" s="122"/>
      <c r="EG136" s="122"/>
      <c r="EH136" s="122"/>
      <c r="EI136" s="122"/>
      <c r="EJ136" s="122"/>
      <c r="EK136" s="122"/>
      <c r="EL136" s="122"/>
      <c r="EM136" s="122"/>
      <c r="EN136" s="122"/>
      <c r="EO136" s="122"/>
      <c r="EP136" s="122"/>
      <c r="EQ136" s="122"/>
      <c r="ER136" s="122"/>
      <c r="ES136" s="122"/>
      <c r="ET136" s="122" t="s">
        <v>1</v>
      </c>
      <c r="EU136" s="122"/>
      <c r="EV136" s="122"/>
      <c r="EW136" s="122"/>
      <c r="EX136" s="122"/>
      <c r="EY136" s="122"/>
      <c r="EZ136" s="122"/>
      <c r="FA136" s="122"/>
      <c r="FB136" s="122"/>
      <c r="FC136" s="122"/>
      <c r="FD136" s="122"/>
      <c r="FE136" s="122"/>
      <c r="FF136" s="122"/>
      <c r="FG136" s="122"/>
      <c r="FH136" s="122"/>
      <c r="FI136" s="122"/>
      <c r="FJ136" s="122"/>
      <c r="FK136" s="133"/>
      <c r="FN136" s="39"/>
      <c r="FO136" s="39"/>
    </row>
    <row r="137" spans="1:195" ht="12.75" customHeight="1" thickBot="1">
      <c r="A137" s="118">
        <v>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119">
        <v>2</v>
      </c>
      <c r="CA137" s="119"/>
      <c r="CB137" s="119"/>
      <c r="CC137" s="119"/>
      <c r="CD137" s="119"/>
      <c r="CE137" s="119"/>
      <c r="CF137" s="119"/>
      <c r="CG137" s="119">
        <v>3</v>
      </c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120">
        <v>4</v>
      </c>
      <c r="CS137" s="120"/>
      <c r="CT137" s="120"/>
      <c r="CU137" s="120"/>
      <c r="CV137" s="120"/>
      <c r="CW137" s="120"/>
      <c r="CX137" s="120"/>
      <c r="CY137" s="120"/>
      <c r="CZ137" s="120"/>
      <c r="DA137" s="120"/>
      <c r="DB137" s="120"/>
      <c r="DC137" s="120"/>
      <c r="DD137" s="120"/>
      <c r="DE137" s="120"/>
      <c r="DF137" s="120"/>
      <c r="DG137" s="120"/>
      <c r="DH137" s="120"/>
      <c r="DI137" s="120"/>
      <c r="DJ137" s="120">
        <v>5</v>
      </c>
      <c r="DK137" s="120"/>
      <c r="DL137" s="120"/>
      <c r="DM137" s="120"/>
      <c r="DN137" s="120"/>
      <c r="DO137" s="120"/>
      <c r="DP137" s="120"/>
      <c r="DQ137" s="120"/>
      <c r="DR137" s="120"/>
      <c r="DS137" s="120"/>
      <c r="DT137" s="120"/>
      <c r="DU137" s="120"/>
      <c r="DV137" s="120"/>
      <c r="DW137" s="120"/>
      <c r="DX137" s="120"/>
      <c r="DY137" s="120"/>
      <c r="DZ137" s="120"/>
      <c r="EA137" s="120"/>
      <c r="EB137" s="120">
        <v>6</v>
      </c>
      <c r="EC137" s="120"/>
      <c r="ED137" s="120"/>
      <c r="EE137" s="120"/>
      <c r="EF137" s="120"/>
      <c r="EG137" s="120"/>
      <c r="EH137" s="120"/>
      <c r="EI137" s="120"/>
      <c r="EJ137" s="120"/>
      <c r="EK137" s="120"/>
      <c r="EL137" s="120"/>
      <c r="EM137" s="120"/>
      <c r="EN137" s="120"/>
      <c r="EO137" s="120"/>
      <c r="EP137" s="120"/>
      <c r="EQ137" s="120"/>
      <c r="ER137" s="120"/>
      <c r="ES137" s="120"/>
      <c r="ET137" s="120">
        <v>7</v>
      </c>
      <c r="EU137" s="120"/>
      <c r="EV137" s="120"/>
      <c r="EW137" s="120"/>
      <c r="EX137" s="120"/>
      <c r="EY137" s="120"/>
      <c r="EZ137" s="120"/>
      <c r="FA137" s="120"/>
      <c r="FB137" s="120"/>
      <c r="FC137" s="120"/>
      <c r="FD137" s="120"/>
      <c r="FE137" s="120"/>
      <c r="FF137" s="120"/>
      <c r="FG137" s="120"/>
      <c r="FH137" s="120"/>
      <c r="FI137" s="120"/>
      <c r="FJ137" s="120"/>
      <c r="FK137" s="121"/>
    </row>
    <row r="138" spans="1:195" ht="19.5" customHeight="1">
      <c r="A138" s="215" t="s">
        <v>143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6"/>
      <c r="BZ138" s="138" t="s">
        <v>122</v>
      </c>
      <c r="CA138" s="139"/>
      <c r="CB138" s="139"/>
      <c r="CC138" s="139"/>
      <c r="CD138" s="139"/>
      <c r="CE138" s="139"/>
      <c r="CF138" s="139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117">
        <f>CR139+CR143+CR147</f>
        <v>-21025</v>
      </c>
      <c r="CS138" s="117"/>
      <c r="CT138" s="117"/>
      <c r="CU138" s="117"/>
      <c r="CV138" s="117"/>
      <c r="CW138" s="117"/>
      <c r="CX138" s="117"/>
      <c r="CY138" s="117"/>
      <c r="CZ138" s="117"/>
      <c r="DA138" s="117"/>
      <c r="DB138" s="117"/>
      <c r="DC138" s="117"/>
      <c r="DD138" s="117"/>
      <c r="DE138" s="117"/>
      <c r="DF138" s="117"/>
      <c r="DG138" s="117"/>
      <c r="DH138" s="117"/>
      <c r="DI138" s="117"/>
      <c r="DJ138" s="117">
        <f>DJ139+DJ143+DJ147</f>
        <v>-369852.30000000447</v>
      </c>
      <c r="DK138" s="117"/>
      <c r="DL138" s="117"/>
      <c r="DM138" s="117"/>
      <c r="DN138" s="117"/>
      <c r="DO138" s="117"/>
      <c r="DP138" s="117"/>
      <c r="DQ138" s="117"/>
      <c r="DR138" s="117"/>
      <c r="DS138" s="117"/>
      <c r="DT138" s="117"/>
      <c r="DU138" s="117"/>
      <c r="DV138" s="117"/>
      <c r="DW138" s="117"/>
      <c r="DX138" s="117"/>
      <c r="DY138" s="117"/>
      <c r="DZ138" s="117"/>
      <c r="EA138" s="117"/>
      <c r="EB138" s="117">
        <f>EB139+EB143+EB147</f>
        <v>0</v>
      </c>
      <c r="EC138" s="117"/>
      <c r="ED138" s="117"/>
      <c r="EE138" s="117"/>
      <c r="EF138" s="117"/>
      <c r="EG138" s="117"/>
      <c r="EH138" s="117"/>
      <c r="EI138" s="117"/>
      <c r="EJ138" s="117"/>
      <c r="EK138" s="117"/>
      <c r="EL138" s="117"/>
      <c r="EM138" s="117"/>
      <c r="EN138" s="117"/>
      <c r="EO138" s="117"/>
      <c r="EP138" s="117"/>
      <c r="EQ138" s="117"/>
      <c r="ER138" s="117"/>
      <c r="ES138" s="117"/>
      <c r="ET138" s="117">
        <f>SUM(CR138:ES138)</f>
        <v>-390877.30000000447</v>
      </c>
      <c r="EU138" s="117"/>
      <c r="EV138" s="117"/>
      <c r="EW138" s="117"/>
      <c r="EX138" s="117"/>
      <c r="EY138" s="117"/>
      <c r="EZ138" s="117"/>
      <c r="FA138" s="117"/>
      <c r="FB138" s="117"/>
      <c r="FC138" s="117"/>
      <c r="FD138" s="117"/>
      <c r="FE138" s="117"/>
      <c r="FF138" s="117"/>
      <c r="FG138" s="117"/>
      <c r="FH138" s="117"/>
      <c r="FI138" s="117"/>
      <c r="FJ138" s="117"/>
      <c r="FK138" s="132"/>
    </row>
    <row r="139" spans="1:195" ht="26.25" customHeight="1">
      <c r="A139" s="126" t="s">
        <v>223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7"/>
      <c r="BZ139" s="65" t="s">
        <v>123</v>
      </c>
      <c r="CA139" s="66"/>
      <c r="CB139" s="66"/>
      <c r="CC139" s="66"/>
      <c r="CD139" s="66"/>
      <c r="CE139" s="66"/>
      <c r="CF139" s="66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85">
        <f>CR140-CR142</f>
        <v>0</v>
      </c>
      <c r="CS139" s="85"/>
      <c r="CT139" s="85"/>
      <c r="CU139" s="85"/>
      <c r="CV139" s="85"/>
      <c r="CW139" s="85"/>
      <c r="CX139" s="85"/>
      <c r="CY139" s="85"/>
      <c r="CZ139" s="85"/>
      <c r="DA139" s="85"/>
      <c r="DB139" s="85"/>
      <c r="DC139" s="85"/>
      <c r="DD139" s="85"/>
      <c r="DE139" s="85"/>
      <c r="DF139" s="85"/>
      <c r="DG139" s="85"/>
      <c r="DH139" s="85"/>
      <c r="DI139" s="85"/>
      <c r="DJ139" s="85">
        <f>DJ140-DJ142</f>
        <v>0</v>
      </c>
      <c r="DK139" s="85"/>
      <c r="DL139" s="85"/>
      <c r="DM139" s="85"/>
      <c r="DN139" s="85"/>
      <c r="DO139" s="85"/>
      <c r="DP139" s="85"/>
      <c r="DQ139" s="85"/>
      <c r="DR139" s="85"/>
      <c r="DS139" s="85"/>
      <c r="DT139" s="85"/>
      <c r="DU139" s="85"/>
      <c r="DV139" s="85"/>
      <c r="DW139" s="85"/>
      <c r="DX139" s="85"/>
      <c r="DY139" s="85"/>
      <c r="DZ139" s="85"/>
      <c r="EA139" s="85"/>
      <c r="EB139" s="85">
        <f>EB140-EB142</f>
        <v>0</v>
      </c>
      <c r="EC139" s="85"/>
      <c r="ED139" s="85"/>
      <c r="EE139" s="85"/>
      <c r="EF139" s="85"/>
      <c r="EG139" s="85"/>
      <c r="EH139" s="85"/>
      <c r="EI139" s="85"/>
      <c r="EJ139" s="85"/>
      <c r="EK139" s="85"/>
      <c r="EL139" s="85"/>
      <c r="EM139" s="85"/>
      <c r="EN139" s="85"/>
      <c r="EO139" s="85"/>
      <c r="EP139" s="85"/>
      <c r="EQ139" s="85"/>
      <c r="ER139" s="85"/>
      <c r="ES139" s="85"/>
      <c r="ET139" s="85">
        <f>SUM(CR139:ES139)</f>
        <v>0</v>
      </c>
      <c r="EU139" s="85"/>
      <c r="EV139" s="85"/>
      <c r="EW139" s="85"/>
      <c r="EX139" s="85"/>
      <c r="EY139" s="85"/>
      <c r="EZ139" s="85"/>
      <c r="FA139" s="85"/>
      <c r="FB139" s="85"/>
      <c r="FC139" s="85"/>
      <c r="FD139" s="85"/>
      <c r="FE139" s="85"/>
      <c r="FF139" s="85"/>
      <c r="FG139" s="85"/>
      <c r="FH139" s="85"/>
      <c r="FI139" s="85"/>
      <c r="FJ139" s="85"/>
      <c r="FK139" s="86"/>
    </row>
    <row r="140" spans="1:195" ht="12" customHeight="1">
      <c r="A140" s="128" t="s">
        <v>23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9"/>
      <c r="BZ140" s="79" t="s">
        <v>124</v>
      </c>
      <c r="CA140" s="80"/>
      <c r="CB140" s="80"/>
      <c r="CC140" s="80"/>
      <c r="CD140" s="80"/>
      <c r="CE140" s="80"/>
      <c r="CF140" s="81"/>
      <c r="CG140" s="73">
        <v>710</v>
      </c>
      <c r="CH140" s="74"/>
      <c r="CI140" s="74"/>
      <c r="CJ140" s="74"/>
      <c r="CK140" s="74"/>
      <c r="CL140" s="74"/>
      <c r="CM140" s="74"/>
      <c r="CN140" s="74"/>
      <c r="CO140" s="74"/>
      <c r="CP140" s="74"/>
      <c r="CQ140" s="75"/>
      <c r="CR140" s="67"/>
      <c r="CS140" s="68"/>
      <c r="CT140" s="68"/>
      <c r="CU140" s="68"/>
      <c r="CV140" s="68"/>
      <c r="CW140" s="68"/>
      <c r="CX140" s="68"/>
      <c r="CY140" s="68"/>
      <c r="CZ140" s="68"/>
      <c r="DA140" s="68"/>
      <c r="DB140" s="68"/>
      <c r="DC140" s="68"/>
      <c r="DD140" s="68"/>
      <c r="DE140" s="68"/>
      <c r="DF140" s="68"/>
      <c r="DG140" s="68"/>
      <c r="DH140" s="68"/>
      <c r="DI140" s="69"/>
      <c r="DJ140" s="67"/>
      <c r="DK140" s="68"/>
      <c r="DL140" s="68"/>
      <c r="DM140" s="68"/>
      <c r="DN140" s="68"/>
      <c r="DO140" s="68"/>
      <c r="DP140" s="68"/>
      <c r="DQ140" s="68"/>
      <c r="DR140" s="68"/>
      <c r="DS140" s="68"/>
      <c r="DT140" s="68"/>
      <c r="DU140" s="68"/>
      <c r="DV140" s="68"/>
      <c r="DW140" s="68"/>
      <c r="DX140" s="68"/>
      <c r="DY140" s="68"/>
      <c r="DZ140" s="68"/>
      <c r="EA140" s="69"/>
      <c r="EB140" s="67"/>
      <c r="EC140" s="68"/>
      <c r="ED140" s="68"/>
      <c r="EE140" s="68"/>
      <c r="EF140" s="68"/>
      <c r="EG140" s="68"/>
      <c r="EH140" s="68"/>
      <c r="EI140" s="68"/>
      <c r="EJ140" s="68"/>
      <c r="EK140" s="68"/>
      <c r="EL140" s="68"/>
      <c r="EM140" s="68"/>
      <c r="EN140" s="68"/>
      <c r="EO140" s="68"/>
      <c r="EP140" s="68"/>
      <c r="EQ140" s="68"/>
      <c r="ER140" s="68"/>
      <c r="ES140" s="69"/>
      <c r="ET140" s="89">
        <f>SUM(CR140:ES141)</f>
        <v>0</v>
      </c>
      <c r="EU140" s="90"/>
      <c r="EV140" s="90"/>
      <c r="EW140" s="90"/>
      <c r="EX140" s="90"/>
      <c r="EY140" s="90"/>
      <c r="EZ140" s="90"/>
      <c r="FA140" s="90"/>
      <c r="FB140" s="90"/>
      <c r="FC140" s="90"/>
      <c r="FD140" s="90"/>
      <c r="FE140" s="90"/>
      <c r="FF140" s="90"/>
      <c r="FG140" s="90"/>
      <c r="FH140" s="90"/>
      <c r="FI140" s="90"/>
      <c r="FJ140" s="90"/>
      <c r="FK140" s="91"/>
    </row>
    <row r="141" spans="1:195" ht="12" customHeight="1">
      <c r="A141" s="196" t="s">
        <v>224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7"/>
      <c r="BZ141" s="82"/>
      <c r="CA141" s="83"/>
      <c r="CB141" s="83"/>
      <c r="CC141" s="83"/>
      <c r="CD141" s="83"/>
      <c r="CE141" s="83"/>
      <c r="CF141" s="84"/>
      <c r="CG141" s="76"/>
      <c r="CH141" s="77"/>
      <c r="CI141" s="77"/>
      <c r="CJ141" s="77"/>
      <c r="CK141" s="77"/>
      <c r="CL141" s="77"/>
      <c r="CM141" s="77"/>
      <c r="CN141" s="77"/>
      <c r="CO141" s="77"/>
      <c r="CP141" s="77"/>
      <c r="CQ141" s="78"/>
      <c r="CR141" s="70"/>
      <c r="CS141" s="71"/>
      <c r="CT141" s="71"/>
      <c r="CU141" s="71"/>
      <c r="CV141" s="71"/>
      <c r="CW141" s="71"/>
      <c r="CX141" s="71"/>
      <c r="CY141" s="71"/>
      <c r="CZ141" s="71"/>
      <c r="DA141" s="71"/>
      <c r="DB141" s="71"/>
      <c r="DC141" s="71"/>
      <c r="DD141" s="71"/>
      <c r="DE141" s="71"/>
      <c r="DF141" s="71"/>
      <c r="DG141" s="71"/>
      <c r="DH141" s="71"/>
      <c r="DI141" s="72"/>
      <c r="DJ141" s="70"/>
      <c r="DK141" s="71"/>
      <c r="DL141" s="71"/>
      <c r="DM141" s="71"/>
      <c r="DN141" s="71"/>
      <c r="DO141" s="71"/>
      <c r="DP141" s="71"/>
      <c r="DQ141" s="71"/>
      <c r="DR141" s="71"/>
      <c r="DS141" s="71"/>
      <c r="DT141" s="71"/>
      <c r="DU141" s="71"/>
      <c r="DV141" s="71"/>
      <c r="DW141" s="71"/>
      <c r="DX141" s="71"/>
      <c r="DY141" s="71"/>
      <c r="DZ141" s="71"/>
      <c r="EA141" s="72"/>
      <c r="EB141" s="70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2"/>
      <c r="ET141" s="92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  <c r="FI141" s="93"/>
      <c r="FJ141" s="93"/>
      <c r="FK141" s="94"/>
    </row>
    <row r="142" spans="1:195" ht="15" customHeight="1">
      <c r="A142" s="135" t="s">
        <v>225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6"/>
      <c r="BZ142" s="65" t="s">
        <v>125</v>
      </c>
      <c r="CA142" s="66"/>
      <c r="CB142" s="66"/>
      <c r="CC142" s="66"/>
      <c r="CD142" s="66"/>
      <c r="CE142" s="66"/>
      <c r="CF142" s="66"/>
      <c r="CG142" s="97">
        <v>810</v>
      </c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99"/>
      <c r="CS142" s="99"/>
      <c r="CT142" s="99"/>
      <c r="CU142" s="99"/>
      <c r="CV142" s="99"/>
      <c r="CW142" s="99"/>
      <c r="CX142" s="99"/>
      <c r="CY142" s="99"/>
      <c r="CZ142" s="99"/>
      <c r="DA142" s="99"/>
      <c r="DB142" s="99"/>
      <c r="DC142" s="99"/>
      <c r="DD142" s="99"/>
      <c r="DE142" s="99"/>
      <c r="DF142" s="99"/>
      <c r="DG142" s="99"/>
      <c r="DH142" s="99"/>
      <c r="DI142" s="99"/>
      <c r="DJ142" s="99"/>
      <c r="DK142" s="99"/>
      <c r="DL142" s="99"/>
      <c r="DM142" s="99"/>
      <c r="DN142" s="99"/>
      <c r="DO142" s="99"/>
      <c r="DP142" s="99"/>
      <c r="DQ142" s="99"/>
      <c r="DR142" s="99"/>
      <c r="DS142" s="99"/>
      <c r="DT142" s="99"/>
      <c r="DU142" s="99"/>
      <c r="DV142" s="99"/>
      <c r="DW142" s="99"/>
      <c r="DX142" s="99"/>
      <c r="DY142" s="99"/>
      <c r="DZ142" s="99"/>
      <c r="EA142" s="99"/>
      <c r="EB142" s="99"/>
      <c r="EC142" s="99"/>
      <c r="ED142" s="99"/>
      <c r="EE142" s="99"/>
      <c r="EF142" s="99"/>
      <c r="EG142" s="99"/>
      <c r="EH142" s="99"/>
      <c r="EI142" s="99"/>
      <c r="EJ142" s="99"/>
      <c r="EK142" s="99"/>
      <c r="EL142" s="99"/>
      <c r="EM142" s="99"/>
      <c r="EN142" s="99"/>
      <c r="EO142" s="99"/>
      <c r="EP142" s="99"/>
      <c r="EQ142" s="99"/>
      <c r="ER142" s="99"/>
      <c r="ES142" s="99"/>
      <c r="ET142" s="85">
        <f>SUM(CR142:ES142)</f>
        <v>0</v>
      </c>
      <c r="EU142" s="85"/>
      <c r="EV142" s="85"/>
      <c r="EW142" s="85"/>
      <c r="EX142" s="85"/>
      <c r="EY142" s="85"/>
      <c r="EZ142" s="85"/>
      <c r="FA142" s="85"/>
      <c r="FB142" s="85"/>
      <c r="FC142" s="85"/>
      <c r="FD142" s="85"/>
      <c r="FE142" s="85"/>
      <c r="FF142" s="85"/>
      <c r="FG142" s="85"/>
      <c r="FH142" s="85"/>
      <c r="FI142" s="85"/>
      <c r="FJ142" s="85"/>
      <c r="FK142" s="86"/>
    </row>
    <row r="143" spans="1:195" ht="25.5" customHeight="1">
      <c r="A143" s="126" t="s">
        <v>226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7"/>
      <c r="BZ143" s="65" t="s">
        <v>126</v>
      </c>
      <c r="CA143" s="66"/>
      <c r="CB143" s="66"/>
      <c r="CC143" s="66"/>
      <c r="CD143" s="66"/>
      <c r="CE143" s="66"/>
      <c r="CF143" s="66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85">
        <f>CR144-CR146</f>
        <v>0</v>
      </c>
      <c r="CS143" s="85"/>
      <c r="CT143" s="85"/>
      <c r="CU143" s="85"/>
      <c r="CV143" s="85"/>
      <c r="CW143" s="85"/>
      <c r="CX143" s="85"/>
      <c r="CY143" s="85"/>
      <c r="CZ143" s="85"/>
      <c r="DA143" s="85"/>
      <c r="DB143" s="85"/>
      <c r="DC143" s="85"/>
      <c r="DD143" s="85"/>
      <c r="DE143" s="85"/>
      <c r="DF143" s="85"/>
      <c r="DG143" s="85"/>
      <c r="DH143" s="85"/>
      <c r="DI143" s="85"/>
      <c r="DJ143" s="85">
        <f>DJ144-DJ146</f>
        <v>0</v>
      </c>
      <c r="DK143" s="85"/>
      <c r="DL143" s="85"/>
      <c r="DM143" s="85"/>
      <c r="DN143" s="85"/>
      <c r="DO143" s="85"/>
      <c r="DP143" s="85"/>
      <c r="DQ143" s="85"/>
      <c r="DR143" s="85"/>
      <c r="DS143" s="85"/>
      <c r="DT143" s="85"/>
      <c r="DU143" s="85"/>
      <c r="DV143" s="85"/>
      <c r="DW143" s="85"/>
      <c r="DX143" s="85"/>
      <c r="DY143" s="85"/>
      <c r="DZ143" s="85"/>
      <c r="EA143" s="85"/>
      <c r="EB143" s="85">
        <f>EB144-EB146</f>
        <v>0</v>
      </c>
      <c r="EC143" s="85"/>
      <c r="ED143" s="85"/>
      <c r="EE143" s="85"/>
      <c r="EF143" s="85"/>
      <c r="EG143" s="85"/>
      <c r="EH143" s="85"/>
      <c r="EI143" s="85"/>
      <c r="EJ143" s="85"/>
      <c r="EK143" s="85"/>
      <c r="EL143" s="85"/>
      <c r="EM143" s="85"/>
      <c r="EN143" s="85"/>
      <c r="EO143" s="85"/>
      <c r="EP143" s="85"/>
      <c r="EQ143" s="85"/>
      <c r="ER143" s="85"/>
      <c r="ES143" s="85"/>
      <c r="ET143" s="85">
        <f>SUM(CR143:ES143)</f>
        <v>0</v>
      </c>
      <c r="EU143" s="85"/>
      <c r="EV143" s="85"/>
      <c r="EW143" s="85"/>
      <c r="EX143" s="85"/>
      <c r="EY143" s="85"/>
      <c r="EZ143" s="85"/>
      <c r="FA143" s="85"/>
      <c r="FB143" s="85"/>
      <c r="FC143" s="85"/>
      <c r="FD143" s="85"/>
      <c r="FE143" s="85"/>
      <c r="FF143" s="85"/>
      <c r="FG143" s="85"/>
      <c r="FH143" s="85"/>
      <c r="FI143" s="85"/>
      <c r="FJ143" s="85"/>
      <c r="FK143" s="86"/>
    </row>
    <row r="144" spans="1:195" ht="12" customHeight="1">
      <c r="A144" s="128" t="s">
        <v>23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9"/>
      <c r="BZ144" s="79" t="s">
        <v>127</v>
      </c>
      <c r="CA144" s="80"/>
      <c r="CB144" s="80"/>
      <c r="CC144" s="80"/>
      <c r="CD144" s="80"/>
      <c r="CE144" s="80"/>
      <c r="CF144" s="81"/>
      <c r="CG144" s="73">
        <v>720</v>
      </c>
      <c r="CH144" s="74"/>
      <c r="CI144" s="74"/>
      <c r="CJ144" s="74"/>
      <c r="CK144" s="74"/>
      <c r="CL144" s="74"/>
      <c r="CM144" s="74"/>
      <c r="CN144" s="74"/>
      <c r="CO144" s="74"/>
      <c r="CP144" s="74"/>
      <c r="CQ144" s="75"/>
      <c r="CR144" s="67"/>
      <c r="CS144" s="68"/>
      <c r="CT144" s="68"/>
      <c r="CU144" s="68"/>
      <c r="CV144" s="68"/>
      <c r="CW144" s="68"/>
      <c r="CX144" s="68"/>
      <c r="CY144" s="68"/>
      <c r="CZ144" s="68"/>
      <c r="DA144" s="68"/>
      <c r="DB144" s="68"/>
      <c r="DC144" s="68"/>
      <c r="DD144" s="68"/>
      <c r="DE144" s="68"/>
      <c r="DF144" s="68"/>
      <c r="DG144" s="68"/>
      <c r="DH144" s="68"/>
      <c r="DI144" s="69"/>
      <c r="DJ144" s="67"/>
      <c r="DK144" s="68"/>
      <c r="DL144" s="68"/>
      <c r="DM144" s="68"/>
      <c r="DN144" s="68"/>
      <c r="DO144" s="68"/>
      <c r="DP144" s="68"/>
      <c r="DQ144" s="68"/>
      <c r="DR144" s="68"/>
      <c r="DS144" s="68"/>
      <c r="DT144" s="68"/>
      <c r="DU144" s="68"/>
      <c r="DV144" s="68"/>
      <c r="DW144" s="68"/>
      <c r="DX144" s="68"/>
      <c r="DY144" s="68"/>
      <c r="DZ144" s="68"/>
      <c r="EA144" s="69"/>
      <c r="EB144" s="67"/>
      <c r="EC144" s="68"/>
      <c r="ED144" s="68"/>
      <c r="EE144" s="68"/>
      <c r="EF144" s="68"/>
      <c r="EG144" s="68"/>
      <c r="EH144" s="68"/>
      <c r="EI144" s="68"/>
      <c r="EJ144" s="68"/>
      <c r="EK144" s="68"/>
      <c r="EL144" s="68"/>
      <c r="EM144" s="68"/>
      <c r="EN144" s="68"/>
      <c r="EO144" s="68"/>
      <c r="EP144" s="68"/>
      <c r="EQ144" s="68"/>
      <c r="ER144" s="68"/>
      <c r="ES144" s="69"/>
      <c r="ET144" s="89">
        <f>SUM(CR144:ES145)</f>
        <v>0</v>
      </c>
      <c r="EU144" s="90"/>
      <c r="EV144" s="90"/>
      <c r="EW144" s="90"/>
      <c r="EX144" s="90"/>
      <c r="EY144" s="90"/>
      <c r="EZ144" s="90"/>
      <c r="FA144" s="90"/>
      <c r="FB144" s="90"/>
      <c r="FC144" s="90"/>
      <c r="FD144" s="90"/>
      <c r="FE144" s="90"/>
      <c r="FF144" s="90"/>
      <c r="FG144" s="90"/>
      <c r="FH144" s="90"/>
      <c r="FI144" s="90"/>
      <c r="FJ144" s="90"/>
      <c r="FK144" s="91"/>
    </row>
    <row r="145" spans="1:238" ht="12" customHeight="1">
      <c r="A145" s="196" t="s">
        <v>239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7"/>
      <c r="BZ145" s="82"/>
      <c r="CA145" s="83"/>
      <c r="CB145" s="83"/>
      <c r="CC145" s="83"/>
      <c r="CD145" s="83"/>
      <c r="CE145" s="83"/>
      <c r="CF145" s="84"/>
      <c r="CG145" s="76"/>
      <c r="CH145" s="77"/>
      <c r="CI145" s="77"/>
      <c r="CJ145" s="77"/>
      <c r="CK145" s="77"/>
      <c r="CL145" s="77"/>
      <c r="CM145" s="77"/>
      <c r="CN145" s="77"/>
      <c r="CO145" s="77"/>
      <c r="CP145" s="77"/>
      <c r="CQ145" s="78"/>
      <c r="CR145" s="70"/>
      <c r="CS145" s="71"/>
      <c r="CT145" s="71"/>
      <c r="CU145" s="71"/>
      <c r="CV145" s="71"/>
      <c r="CW145" s="71"/>
      <c r="CX145" s="71"/>
      <c r="CY145" s="71"/>
      <c r="CZ145" s="71"/>
      <c r="DA145" s="71"/>
      <c r="DB145" s="71"/>
      <c r="DC145" s="71"/>
      <c r="DD145" s="71"/>
      <c r="DE145" s="71"/>
      <c r="DF145" s="71"/>
      <c r="DG145" s="71"/>
      <c r="DH145" s="71"/>
      <c r="DI145" s="72"/>
      <c r="DJ145" s="70"/>
      <c r="DK145" s="71"/>
      <c r="DL145" s="71"/>
      <c r="DM145" s="71"/>
      <c r="DN145" s="71"/>
      <c r="DO145" s="71"/>
      <c r="DP145" s="71"/>
      <c r="DQ145" s="71"/>
      <c r="DR145" s="71"/>
      <c r="DS145" s="71"/>
      <c r="DT145" s="71"/>
      <c r="DU145" s="71"/>
      <c r="DV145" s="71"/>
      <c r="DW145" s="71"/>
      <c r="DX145" s="71"/>
      <c r="DY145" s="71"/>
      <c r="DZ145" s="71"/>
      <c r="EA145" s="72"/>
      <c r="EB145" s="70"/>
      <c r="EC145" s="71"/>
      <c r="ED145" s="71"/>
      <c r="EE145" s="71"/>
      <c r="EF145" s="71"/>
      <c r="EG145" s="71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2"/>
      <c r="ET145" s="92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  <c r="FI145" s="93"/>
      <c r="FJ145" s="93"/>
      <c r="FK145" s="94"/>
    </row>
    <row r="146" spans="1:238" ht="15" customHeight="1">
      <c r="A146" s="135" t="s">
        <v>227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6"/>
      <c r="BZ146" s="65" t="s">
        <v>128</v>
      </c>
      <c r="CA146" s="66"/>
      <c r="CB146" s="66"/>
      <c r="CC146" s="66"/>
      <c r="CD146" s="66"/>
      <c r="CE146" s="66"/>
      <c r="CF146" s="66"/>
      <c r="CG146" s="97">
        <v>820</v>
      </c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99"/>
      <c r="CS146" s="99"/>
      <c r="CT146" s="99"/>
      <c r="CU146" s="99"/>
      <c r="CV146" s="99"/>
      <c r="CW146" s="99"/>
      <c r="CX146" s="99"/>
      <c r="CY146" s="99"/>
      <c r="CZ146" s="99"/>
      <c r="DA146" s="99"/>
      <c r="DB146" s="99"/>
      <c r="DC146" s="99"/>
      <c r="DD146" s="99"/>
      <c r="DE146" s="99"/>
      <c r="DF146" s="99"/>
      <c r="DG146" s="99"/>
      <c r="DH146" s="99"/>
      <c r="DI146" s="99"/>
      <c r="DJ146" s="99"/>
      <c r="DK146" s="99"/>
      <c r="DL146" s="99"/>
      <c r="DM146" s="99"/>
      <c r="DN146" s="99"/>
      <c r="DO146" s="99"/>
      <c r="DP146" s="99"/>
      <c r="DQ146" s="99"/>
      <c r="DR146" s="99"/>
      <c r="DS146" s="99"/>
      <c r="DT146" s="99"/>
      <c r="DU146" s="99"/>
      <c r="DV146" s="99"/>
      <c r="DW146" s="99"/>
      <c r="DX146" s="99"/>
      <c r="DY146" s="99"/>
      <c r="DZ146" s="99"/>
      <c r="EA146" s="99"/>
      <c r="EB146" s="99"/>
      <c r="EC146" s="99"/>
      <c r="ED146" s="99"/>
      <c r="EE146" s="99"/>
      <c r="EF146" s="99"/>
      <c r="EG146" s="99"/>
      <c r="EH146" s="99"/>
      <c r="EI146" s="99"/>
      <c r="EJ146" s="99"/>
      <c r="EK146" s="99"/>
      <c r="EL146" s="99"/>
      <c r="EM146" s="99"/>
      <c r="EN146" s="99"/>
      <c r="EO146" s="99"/>
      <c r="EP146" s="99"/>
      <c r="EQ146" s="99"/>
      <c r="ER146" s="99"/>
      <c r="ES146" s="99"/>
      <c r="ET146" s="85">
        <f>SUM(CR146:ES146)</f>
        <v>0</v>
      </c>
      <c r="EU146" s="85"/>
      <c r="EV146" s="85"/>
      <c r="EW146" s="85"/>
      <c r="EX146" s="85"/>
      <c r="EY146" s="85"/>
      <c r="EZ146" s="85"/>
      <c r="FA146" s="85"/>
      <c r="FB146" s="85"/>
      <c r="FC146" s="85"/>
      <c r="FD146" s="85"/>
      <c r="FE146" s="85"/>
      <c r="FF146" s="85"/>
      <c r="FG146" s="85"/>
      <c r="FH146" s="85"/>
      <c r="FI146" s="85"/>
      <c r="FJ146" s="85"/>
      <c r="FK146" s="86"/>
      <c r="FU146" s="232"/>
      <c r="FV146" s="232"/>
      <c r="FW146" s="232"/>
      <c r="FX146" s="232"/>
      <c r="FY146" s="232"/>
      <c r="FZ146" s="232"/>
      <c r="GA146" s="232"/>
      <c r="GB146" s="232"/>
      <c r="GC146" s="232"/>
      <c r="GD146" s="232"/>
      <c r="GE146" s="232"/>
      <c r="GF146" s="232"/>
      <c r="GG146" s="232"/>
      <c r="GH146" s="232"/>
      <c r="GI146" s="232"/>
      <c r="GJ146" s="232"/>
      <c r="GK146" s="232"/>
      <c r="GL146" s="232"/>
      <c r="GM146" s="232"/>
      <c r="GN146" s="232"/>
      <c r="GO146" s="232"/>
      <c r="GP146" s="232"/>
      <c r="GQ146" s="232"/>
      <c r="GR146" s="232"/>
      <c r="GS146" s="232"/>
      <c r="GT146" s="232"/>
      <c r="GU146" s="232"/>
      <c r="GV146" s="232"/>
      <c r="GW146" s="232"/>
      <c r="GX146" s="232"/>
      <c r="GY146" s="232"/>
      <c r="GZ146" s="232"/>
      <c r="HA146" s="232"/>
      <c r="HB146" s="232"/>
      <c r="HC146" s="232"/>
      <c r="HD146" s="232"/>
      <c r="HE146" s="232"/>
      <c r="HF146" s="232"/>
      <c r="HG146" s="232"/>
      <c r="HH146" s="232"/>
      <c r="HI146" s="232"/>
      <c r="HJ146" s="232"/>
      <c r="HK146" s="232"/>
      <c r="HL146" s="232"/>
      <c r="HM146" s="232"/>
      <c r="HN146" s="232"/>
      <c r="HO146" s="232"/>
      <c r="HP146" s="232"/>
      <c r="HQ146" s="232"/>
      <c r="HR146" s="232"/>
      <c r="HS146" s="232"/>
      <c r="HT146" s="232"/>
      <c r="HU146" s="232"/>
      <c r="HV146" s="232"/>
      <c r="HW146" s="232"/>
      <c r="HX146" s="232"/>
      <c r="HY146" s="232"/>
      <c r="HZ146" s="232"/>
      <c r="IA146" s="232"/>
      <c r="IB146" s="232"/>
      <c r="IC146" s="232"/>
      <c r="ID146" s="232"/>
    </row>
    <row r="147" spans="1:238" ht="15" customHeight="1">
      <c r="A147" s="126" t="s">
        <v>157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7"/>
      <c r="BZ147" s="65" t="s">
        <v>129</v>
      </c>
      <c r="CA147" s="66"/>
      <c r="CB147" s="66"/>
      <c r="CC147" s="66"/>
      <c r="CD147" s="66"/>
      <c r="CE147" s="66"/>
      <c r="CF147" s="66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85">
        <f>CR148-CR150</f>
        <v>-21025</v>
      </c>
      <c r="CS147" s="85"/>
      <c r="CT147" s="85"/>
      <c r="CU147" s="85"/>
      <c r="CV147" s="85"/>
      <c r="CW147" s="85"/>
      <c r="CX147" s="85"/>
      <c r="CY147" s="85"/>
      <c r="CZ147" s="85"/>
      <c r="DA147" s="85"/>
      <c r="DB147" s="85"/>
      <c r="DC147" s="85"/>
      <c r="DD147" s="85"/>
      <c r="DE147" s="85"/>
      <c r="DF147" s="85"/>
      <c r="DG147" s="85"/>
      <c r="DH147" s="85"/>
      <c r="DI147" s="85"/>
      <c r="DJ147" s="85">
        <f>DJ148-DJ150</f>
        <v>-369852.30000000447</v>
      </c>
      <c r="DK147" s="85"/>
      <c r="DL147" s="85"/>
      <c r="DM147" s="85"/>
      <c r="DN147" s="85"/>
      <c r="DO147" s="85"/>
      <c r="DP147" s="85"/>
      <c r="DQ147" s="85"/>
      <c r="DR147" s="85"/>
      <c r="DS147" s="85"/>
      <c r="DT147" s="85"/>
      <c r="DU147" s="85"/>
      <c r="DV147" s="85"/>
      <c r="DW147" s="85"/>
      <c r="DX147" s="85"/>
      <c r="DY147" s="85"/>
      <c r="DZ147" s="85"/>
      <c r="EA147" s="85"/>
      <c r="EB147" s="85">
        <f>EB148-EB150</f>
        <v>0</v>
      </c>
      <c r="EC147" s="85"/>
      <c r="ED147" s="85"/>
      <c r="EE147" s="85"/>
      <c r="EF147" s="85"/>
      <c r="EG147" s="85"/>
      <c r="EH147" s="85"/>
      <c r="EI147" s="85"/>
      <c r="EJ147" s="85"/>
      <c r="EK147" s="85"/>
      <c r="EL147" s="85"/>
      <c r="EM147" s="85"/>
      <c r="EN147" s="85"/>
      <c r="EO147" s="85"/>
      <c r="EP147" s="85"/>
      <c r="EQ147" s="85"/>
      <c r="ER147" s="85"/>
      <c r="ES147" s="85"/>
      <c r="ET147" s="85">
        <f>SUM(CR147:ES147)</f>
        <v>-390877.30000000447</v>
      </c>
      <c r="EU147" s="85"/>
      <c r="EV147" s="85"/>
      <c r="EW147" s="85"/>
      <c r="EX147" s="85"/>
      <c r="EY147" s="85"/>
      <c r="EZ147" s="85"/>
      <c r="FA147" s="85"/>
      <c r="FB147" s="85"/>
      <c r="FC147" s="85"/>
      <c r="FD147" s="85"/>
      <c r="FE147" s="85"/>
      <c r="FF147" s="85"/>
      <c r="FG147" s="85"/>
      <c r="FH147" s="85"/>
      <c r="FI147" s="85"/>
      <c r="FJ147" s="85"/>
      <c r="FK147" s="86"/>
      <c r="FL147" s="225" t="s">
        <v>268</v>
      </c>
      <c r="FM147" s="226"/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  <c r="GH147" s="226"/>
      <c r="GI147" s="226"/>
      <c r="GJ147" s="226"/>
      <c r="GK147" s="61"/>
      <c r="GL147" s="61"/>
      <c r="GM147" s="227">
        <v>-20169.09</v>
      </c>
      <c r="GN147" s="227"/>
      <c r="GO147" s="227"/>
      <c r="GP147" s="227"/>
      <c r="GQ147" s="227"/>
      <c r="GR147" s="227"/>
      <c r="GS147" s="227"/>
      <c r="GT147" s="227"/>
      <c r="GU147" s="227"/>
      <c r="GV147" s="61" t="s">
        <v>283</v>
      </c>
      <c r="HE147" s="229"/>
      <c r="HF147" s="229"/>
      <c r="HG147" s="229"/>
      <c r="HH147" s="229"/>
      <c r="HI147" s="229"/>
      <c r="HJ147" s="229"/>
      <c r="HK147" s="229"/>
      <c r="HL147" s="229"/>
      <c r="HM147" s="229"/>
      <c r="HN147" s="229"/>
      <c r="HO147" s="229"/>
      <c r="HP147" s="229"/>
      <c r="HQ147" s="229"/>
      <c r="HR147" s="229"/>
      <c r="HS147" s="229"/>
      <c r="HT147" s="229"/>
      <c r="HU147" s="229"/>
      <c r="HV147" s="229"/>
      <c r="HW147" s="229"/>
      <c r="HX147" s="229"/>
      <c r="HY147" s="229"/>
      <c r="HZ147" s="229"/>
      <c r="IA147" s="229"/>
      <c r="IB147" s="229"/>
      <c r="IC147" s="229"/>
    </row>
    <row r="148" spans="1:238" ht="12" customHeight="1">
      <c r="A148" s="128" t="s">
        <v>23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9"/>
      <c r="BZ148" s="79" t="s">
        <v>130</v>
      </c>
      <c r="CA148" s="80"/>
      <c r="CB148" s="80"/>
      <c r="CC148" s="80"/>
      <c r="CD148" s="80"/>
      <c r="CE148" s="80"/>
      <c r="CF148" s="81"/>
      <c r="CG148" s="73">
        <v>730</v>
      </c>
      <c r="CH148" s="74"/>
      <c r="CI148" s="74"/>
      <c r="CJ148" s="74"/>
      <c r="CK148" s="74"/>
      <c r="CL148" s="74"/>
      <c r="CM148" s="74"/>
      <c r="CN148" s="74"/>
      <c r="CO148" s="74"/>
      <c r="CP148" s="74"/>
      <c r="CQ148" s="75"/>
      <c r="CR148" s="67">
        <v>107733.88</v>
      </c>
      <c r="CS148" s="68"/>
      <c r="CT148" s="68"/>
      <c r="CU148" s="68"/>
      <c r="CV148" s="68"/>
      <c r="CW148" s="68"/>
      <c r="CX148" s="68"/>
      <c r="CY148" s="68"/>
      <c r="CZ148" s="68"/>
      <c r="DA148" s="68"/>
      <c r="DB148" s="68"/>
      <c r="DC148" s="68"/>
      <c r="DD148" s="68"/>
      <c r="DE148" s="68"/>
      <c r="DF148" s="68"/>
      <c r="DG148" s="68"/>
      <c r="DH148" s="68"/>
      <c r="DI148" s="69"/>
      <c r="DJ148" s="67">
        <f>49461585.44-20169.09</f>
        <v>49441416.349999994</v>
      </c>
      <c r="DK148" s="68"/>
      <c r="DL148" s="68"/>
      <c r="DM148" s="68"/>
      <c r="DN148" s="68"/>
      <c r="DO148" s="68"/>
      <c r="DP148" s="68"/>
      <c r="DQ148" s="68"/>
      <c r="DR148" s="68"/>
      <c r="DS148" s="68"/>
      <c r="DT148" s="68"/>
      <c r="DU148" s="68"/>
      <c r="DV148" s="68"/>
      <c r="DW148" s="68"/>
      <c r="DX148" s="68"/>
      <c r="DY148" s="68"/>
      <c r="DZ148" s="68"/>
      <c r="EA148" s="69"/>
      <c r="EB148" s="67"/>
      <c r="EC148" s="68"/>
      <c r="ED148" s="68"/>
      <c r="EE148" s="68"/>
      <c r="EF148" s="68"/>
      <c r="EG148" s="68"/>
      <c r="EH148" s="68"/>
      <c r="EI148" s="68"/>
      <c r="EJ148" s="68"/>
      <c r="EK148" s="68"/>
      <c r="EL148" s="68"/>
      <c r="EM148" s="68"/>
      <c r="EN148" s="68"/>
      <c r="EO148" s="68"/>
      <c r="EP148" s="68"/>
      <c r="EQ148" s="68"/>
      <c r="ER148" s="68"/>
      <c r="ES148" s="69"/>
      <c r="ET148" s="89">
        <f>SUM(CR148:ES149)</f>
        <v>49549150.229999997</v>
      </c>
      <c r="EU148" s="90"/>
      <c r="EV148" s="90"/>
      <c r="EW148" s="90"/>
      <c r="EX148" s="90"/>
      <c r="EY148" s="90"/>
      <c r="EZ148" s="90"/>
      <c r="FA148" s="90"/>
      <c r="FB148" s="90"/>
      <c r="FC148" s="90"/>
      <c r="FD148" s="90"/>
      <c r="FE148" s="90"/>
      <c r="FF148" s="90"/>
      <c r="FG148" s="90"/>
      <c r="FH148" s="90"/>
      <c r="FI148" s="90"/>
      <c r="FJ148" s="90"/>
      <c r="FK148" s="91"/>
      <c r="FL148" s="225"/>
      <c r="FM148" s="226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  <c r="GH148" s="226"/>
      <c r="GI148" s="226"/>
      <c r="GJ148" s="226"/>
      <c r="GM148" s="227"/>
      <c r="GN148" s="227"/>
      <c r="GO148" s="227"/>
      <c r="GP148" s="227"/>
      <c r="GQ148" s="227"/>
      <c r="GR148" s="227"/>
      <c r="GS148" s="227"/>
      <c r="GT148" s="227"/>
      <c r="GU148" s="227"/>
    </row>
    <row r="149" spans="1:238" ht="12" customHeight="1">
      <c r="A149" s="196" t="s">
        <v>120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7"/>
      <c r="BZ149" s="82"/>
      <c r="CA149" s="83"/>
      <c r="CB149" s="83"/>
      <c r="CC149" s="83"/>
      <c r="CD149" s="83"/>
      <c r="CE149" s="83"/>
      <c r="CF149" s="84"/>
      <c r="CG149" s="76"/>
      <c r="CH149" s="77"/>
      <c r="CI149" s="77"/>
      <c r="CJ149" s="77"/>
      <c r="CK149" s="77"/>
      <c r="CL149" s="77"/>
      <c r="CM149" s="77"/>
      <c r="CN149" s="77"/>
      <c r="CO149" s="77"/>
      <c r="CP149" s="77"/>
      <c r="CQ149" s="78"/>
      <c r="CR149" s="70"/>
      <c r="CS149" s="71"/>
      <c r="CT149" s="71"/>
      <c r="CU149" s="71"/>
      <c r="CV149" s="71"/>
      <c r="CW149" s="71"/>
      <c r="CX149" s="71"/>
      <c r="CY149" s="71"/>
      <c r="CZ149" s="71"/>
      <c r="DA149" s="71"/>
      <c r="DB149" s="71"/>
      <c r="DC149" s="71"/>
      <c r="DD149" s="71"/>
      <c r="DE149" s="71"/>
      <c r="DF149" s="71"/>
      <c r="DG149" s="71"/>
      <c r="DH149" s="71"/>
      <c r="DI149" s="72"/>
      <c r="DJ149" s="70"/>
      <c r="DK149" s="71"/>
      <c r="DL149" s="71"/>
      <c r="DM149" s="71"/>
      <c r="DN149" s="71"/>
      <c r="DO149" s="71"/>
      <c r="DP149" s="71"/>
      <c r="DQ149" s="71"/>
      <c r="DR149" s="71"/>
      <c r="DS149" s="71"/>
      <c r="DT149" s="71"/>
      <c r="DU149" s="71"/>
      <c r="DV149" s="71"/>
      <c r="DW149" s="71"/>
      <c r="DX149" s="71"/>
      <c r="DY149" s="71"/>
      <c r="DZ149" s="71"/>
      <c r="EA149" s="72"/>
      <c r="EB149" s="70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2"/>
      <c r="ET149" s="92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4"/>
    </row>
    <row r="150" spans="1:238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85" t="s">
        <v>131</v>
      </c>
      <c r="CA150" s="186"/>
      <c r="CB150" s="186"/>
      <c r="CC150" s="186"/>
      <c r="CD150" s="186"/>
      <c r="CE150" s="186"/>
      <c r="CF150" s="186"/>
      <c r="CG150" s="201">
        <v>830</v>
      </c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198">
        <v>128758.88</v>
      </c>
      <c r="CS150" s="198"/>
      <c r="CT150" s="198"/>
      <c r="CU150" s="198"/>
      <c r="CV150" s="198"/>
      <c r="CW150" s="198"/>
      <c r="CX150" s="198"/>
      <c r="CY150" s="198"/>
      <c r="CZ150" s="198"/>
      <c r="DA150" s="198"/>
      <c r="DB150" s="198"/>
      <c r="DC150" s="198"/>
      <c r="DD150" s="198"/>
      <c r="DE150" s="198"/>
      <c r="DF150" s="198"/>
      <c r="DG150" s="198"/>
      <c r="DH150" s="198"/>
      <c r="DI150" s="198"/>
      <c r="DJ150" s="198">
        <f>49810454.64+814.01</f>
        <v>49811268.649999999</v>
      </c>
      <c r="DK150" s="198"/>
      <c r="DL150" s="198"/>
      <c r="DM150" s="198"/>
      <c r="DN150" s="198"/>
      <c r="DO150" s="198"/>
      <c r="DP150" s="198"/>
      <c r="DQ150" s="198"/>
      <c r="DR150" s="198"/>
      <c r="DS150" s="198"/>
      <c r="DT150" s="198"/>
      <c r="DU150" s="198"/>
      <c r="DV150" s="198"/>
      <c r="DW150" s="198"/>
      <c r="DX150" s="198"/>
      <c r="DY150" s="198"/>
      <c r="DZ150" s="198"/>
      <c r="EA150" s="198"/>
      <c r="EB150" s="198"/>
      <c r="EC150" s="198"/>
      <c r="ED150" s="198"/>
      <c r="EE150" s="198"/>
      <c r="EF150" s="198"/>
      <c r="EG150" s="198"/>
      <c r="EH150" s="198"/>
      <c r="EI150" s="198"/>
      <c r="EJ150" s="198"/>
      <c r="EK150" s="198"/>
      <c r="EL150" s="198"/>
      <c r="EM150" s="198"/>
      <c r="EN150" s="198"/>
      <c r="EO150" s="198"/>
      <c r="EP150" s="198"/>
      <c r="EQ150" s="198"/>
      <c r="ER150" s="198"/>
      <c r="ES150" s="198"/>
      <c r="ET150" s="199">
        <f>SUM(CR150:ES150)</f>
        <v>49940027.530000001</v>
      </c>
      <c r="EU150" s="199"/>
      <c r="EV150" s="199"/>
      <c r="EW150" s="199"/>
      <c r="EX150" s="199"/>
      <c r="EY150" s="199"/>
      <c r="EZ150" s="199"/>
      <c r="FA150" s="199"/>
      <c r="FB150" s="199"/>
      <c r="FC150" s="199"/>
      <c r="FD150" s="199"/>
      <c r="FE150" s="199"/>
      <c r="FF150" s="199"/>
      <c r="FG150" s="199"/>
      <c r="FH150" s="199"/>
      <c r="FI150" s="199"/>
      <c r="FJ150" s="199"/>
      <c r="FK150" s="200"/>
    </row>
    <row r="151" spans="1:238" ht="37.5" customHeight="1"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</row>
    <row r="152" spans="1:238" ht="15.75">
      <c r="A152" s="1" t="s">
        <v>132</v>
      </c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Z152" s="1" t="s">
        <v>139</v>
      </c>
      <c r="CR152" s="137"/>
      <c r="CS152" s="137"/>
      <c r="CT152" s="137"/>
      <c r="CU152" s="137"/>
      <c r="CV152" s="137"/>
      <c r="CW152" s="137"/>
      <c r="CX152" s="137"/>
      <c r="CY152" s="137"/>
      <c r="CZ152" s="137"/>
      <c r="DA152" s="137"/>
      <c r="DB152" s="137"/>
      <c r="DC152" s="137"/>
      <c r="DD152" s="137"/>
      <c r="DE152" s="137"/>
      <c r="DF152" s="137"/>
      <c r="DG152" s="137"/>
      <c r="DH152" s="137"/>
      <c r="DI152" s="137"/>
      <c r="DJ152" s="29"/>
      <c r="DK152" s="29"/>
      <c r="DL152" s="29"/>
      <c r="DM152" s="29"/>
      <c r="DN152" s="137" t="s">
        <v>248</v>
      </c>
      <c r="DO152" s="137"/>
      <c r="DP152" s="137"/>
      <c r="DQ152" s="137"/>
      <c r="DR152" s="137"/>
      <c r="DS152" s="137"/>
      <c r="DT152" s="137"/>
      <c r="DU152" s="137"/>
      <c r="DV152" s="137"/>
      <c r="DW152" s="137"/>
      <c r="DX152" s="137"/>
      <c r="DY152" s="137"/>
      <c r="DZ152" s="137"/>
      <c r="EA152" s="137"/>
      <c r="EB152" s="137"/>
      <c r="EC152" s="137"/>
      <c r="ED152" s="137"/>
      <c r="EE152" s="137"/>
      <c r="EF152" s="137"/>
      <c r="EG152" s="137"/>
      <c r="EH152" s="137"/>
      <c r="EI152" s="137"/>
      <c r="EJ152" s="137"/>
      <c r="EK152" s="137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</row>
    <row r="153" spans="1:238" s="16" customFormat="1" ht="9.75">
      <c r="O153" s="134" t="s">
        <v>133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K153" s="134" t="s">
        <v>134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CR153" s="134" t="s">
        <v>133</v>
      </c>
      <c r="CS153" s="134"/>
      <c r="CT153" s="134"/>
      <c r="CU153" s="134"/>
      <c r="CV153" s="134"/>
      <c r="CW153" s="134"/>
      <c r="CX153" s="134"/>
      <c r="CY153" s="134"/>
      <c r="CZ153" s="134"/>
      <c r="DA153" s="134"/>
      <c r="DB153" s="134"/>
      <c r="DC153" s="134"/>
      <c r="DD153" s="134"/>
      <c r="DE153" s="134"/>
      <c r="DF153" s="134"/>
      <c r="DG153" s="134"/>
      <c r="DH153" s="134"/>
      <c r="DI153" s="134"/>
      <c r="DN153" s="134" t="s">
        <v>134</v>
      </c>
      <c r="DO153" s="134"/>
      <c r="DP153" s="134"/>
      <c r="DQ153" s="134"/>
      <c r="DR153" s="134"/>
      <c r="DS153" s="134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134"/>
      <c r="ED153" s="134"/>
      <c r="EE153" s="134"/>
      <c r="EF153" s="134"/>
      <c r="EG153" s="134"/>
      <c r="EH153" s="134"/>
      <c r="EI153" s="134"/>
      <c r="EJ153" s="134"/>
      <c r="EK153" s="134"/>
    </row>
    <row r="154" spans="1:238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</row>
    <row r="155" spans="1:238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</row>
    <row r="156" spans="1:238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34" t="s">
        <v>229</v>
      </c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</row>
    <row r="157" spans="1:238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</row>
    <row r="158" spans="1:238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77" t="s">
        <v>249</v>
      </c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23"/>
      <c r="CM158" s="23"/>
      <c r="CN158" s="23"/>
      <c r="CO158" s="23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L158" s="77" t="s">
        <v>250</v>
      </c>
      <c r="DM158" s="77"/>
      <c r="DN158" s="77"/>
      <c r="DO158" s="77"/>
      <c r="DP158" s="77"/>
      <c r="DQ158" s="77"/>
      <c r="DR158" s="77"/>
      <c r="DS158" s="77"/>
      <c r="DT158" s="77"/>
      <c r="DU158" s="77"/>
      <c r="DV158" s="77"/>
      <c r="DW158" s="77"/>
      <c r="DX158" s="77"/>
      <c r="DY158" s="77"/>
      <c r="DZ158" s="77"/>
      <c r="EA158" s="77"/>
      <c r="EB158" s="77"/>
      <c r="EC158" s="77"/>
      <c r="ED158" s="77"/>
      <c r="EE158" s="77"/>
      <c r="EF158" s="77"/>
      <c r="EG158" s="77"/>
      <c r="EH158" s="77"/>
      <c r="EI158" s="77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</row>
    <row r="159" spans="1:238" s="16" customFormat="1" ht="9.7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34" t="s">
        <v>231</v>
      </c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25"/>
      <c r="CM159" s="25"/>
      <c r="CN159" s="25"/>
      <c r="CO159" s="25"/>
      <c r="CP159" s="134" t="s">
        <v>133</v>
      </c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L159" s="134" t="s">
        <v>134</v>
      </c>
      <c r="DM159" s="134"/>
      <c r="DN159" s="134"/>
      <c r="DO159" s="134"/>
      <c r="DP159" s="134"/>
      <c r="DQ159" s="134"/>
      <c r="DR159" s="134"/>
      <c r="DS159" s="134"/>
      <c r="DT159" s="134"/>
      <c r="DU159" s="134"/>
      <c r="DV159" s="134"/>
      <c r="DW159" s="134"/>
      <c r="DX159" s="134"/>
      <c r="DY159" s="134"/>
      <c r="DZ159" s="134"/>
      <c r="EA159" s="134"/>
      <c r="EB159" s="134"/>
      <c r="EC159" s="134"/>
      <c r="ED159" s="134"/>
      <c r="EE159" s="134"/>
      <c r="EF159" s="134"/>
      <c r="EG159" s="134"/>
      <c r="EH159" s="134"/>
      <c r="EI159" s="13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</row>
    <row r="160" spans="1:238" s="16" customFormat="1" ht="9.7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</row>
    <row r="161" spans="1:167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23"/>
      <c r="AM161" s="23"/>
      <c r="AN161" s="23"/>
      <c r="AO161" s="23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23"/>
      <c r="CK161" s="23"/>
      <c r="CL161" s="23"/>
      <c r="CM161" s="2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</row>
    <row r="162" spans="1:167" s="16" customFormat="1" ht="9.7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34" t="s">
        <v>231</v>
      </c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25"/>
      <c r="AM162" s="25"/>
      <c r="AN162" s="25"/>
      <c r="AO162" s="25"/>
      <c r="AP162" s="134" t="s">
        <v>133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L162" s="134" t="s">
        <v>134</v>
      </c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N162" s="134" t="s">
        <v>233</v>
      </c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</row>
    <row r="163" spans="1:167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</row>
    <row r="164" spans="1:167">
      <c r="A164" s="178" t="s">
        <v>135</v>
      </c>
      <c r="B164" s="178"/>
      <c r="C164" s="83"/>
      <c r="D164" s="83"/>
      <c r="E164" s="83"/>
      <c r="F164" s="83"/>
      <c r="G164" s="202" t="s">
        <v>135</v>
      </c>
      <c r="H164" s="202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202">
        <v>20</v>
      </c>
      <c r="AC164" s="202"/>
      <c r="AD164" s="202"/>
      <c r="AE164" s="202"/>
      <c r="AF164" s="184"/>
      <c r="AG164" s="184"/>
      <c r="AH164" s="184"/>
      <c r="AI164" s="1" t="s">
        <v>29</v>
      </c>
    </row>
    <row r="165" spans="1:167" s="27" customFormat="1" ht="3" customHeight="1"/>
  </sheetData>
  <mergeCells count="853">
    <mergeCell ref="FL32:GC33"/>
    <mergeCell ref="GD32:GU33"/>
    <mergeCell ref="FL147:GJ148"/>
    <mergeCell ref="GM147:GU148"/>
    <mergeCell ref="GH72:GY73"/>
    <mergeCell ref="GZ72:HQ73"/>
    <mergeCell ref="FX36:GK36"/>
    <mergeCell ref="FX37:GK37"/>
    <mergeCell ref="FN110:FZ110"/>
    <mergeCell ref="GB110:GM110"/>
    <mergeCell ref="FN113:GM115"/>
    <mergeCell ref="FN130:GB130"/>
    <mergeCell ref="GD130:GM130"/>
    <mergeCell ref="GD83:HM86"/>
    <mergeCell ref="FX81:HB81"/>
    <mergeCell ref="HC81:IG81"/>
    <mergeCell ref="GA82:GY82"/>
    <mergeCell ref="HH82:IF82"/>
    <mergeCell ref="FN131:FY131"/>
    <mergeCell ref="FZ131:GM131"/>
    <mergeCell ref="FU146:GY146"/>
    <mergeCell ref="GZ146:ID146"/>
    <mergeCell ref="HE147:IC147"/>
    <mergeCell ref="A42:BY42"/>
    <mergeCell ref="A130:BY130"/>
    <mergeCell ref="A125:BY125"/>
    <mergeCell ref="A117:BY117"/>
    <mergeCell ref="A118:BY118"/>
    <mergeCell ref="A127:BY127"/>
    <mergeCell ref="A129:BY129"/>
    <mergeCell ref="A96:BY96"/>
    <mergeCell ref="A97:BY97"/>
    <mergeCell ref="A98:BY98"/>
    <mergeCell ref="A89:BY89"/>
    <mergeCell ref="A90:BY90"/>
    <mergeCell ref="A91:BY91"/>
    <mergeCell ref="A86:BY86"/>
    <mergeCell ref="A87:BY87"/>
    <mergeCell ref="A77:BY77"/>
    <mergeCell ref="A78:BY78"/>
    <mergeCell ref="A79:BY79"/>
    <mergeCell ref="A82:BY82"/>
    <mergeCell ref="A80:BY80"/>
    <mergeCell ref="A84:BY84"/>
    <mergeCell ref="A83:BY83"/>
    <mergeCell ref="A81:BY81"/>
    <mergeCell ref="A68:BY68"/>
    <mergeCell ref="A134:BY134"/>
    <mergeCell ref="A138:BY138"/>
    <mergeCell ref="A136:BY136"/>
    <mergeCell ref="A122:BY122"/>
    <mergeCell ref="A123:BY123"/>
    <mergeCell ref="A124:BY124"/>
    <mergeCell ref="A133:BY133"/>
    <mergeCell ref="A126:BY126"/>
    <mergeCell ref="A128:BY128"/>
    <mergeCell ref="A132:BY132"/>
    <mergeCell ref="A131:BY131"/>
    <mergeCell ref="A99:BY99"/>
    <mergeCell ref="A102:BY102"/>
    <mergeCell ref="A100:BY100"/>
    <mergeCell ref="A101:BY101"/>
    <mergeCell ref="A92:BY92"/>
    <mergeCell ref="A93:BY93"/>
    <mergeCell ref="A94:BY94"/>
    <mergeCell ref="A95:BY95"/>
    <mergeCell ref="A88:BY88"/>
    <mergeCell ref="CG54:CQ54"/>
    <mergeCell ref="CR54:DI54"/>
    <mergeCell ref="CG56:CQ56"/>
    <mergeCell ref="CG59:CQ59"/>
    <mergeCell ref="CG57:CQ58"/>
    <mergeCell ref="BZ52:CF52"/>
    <mergeCell ref="CG52:CQ52"/>
    <mergeCell ref="BZ53:CF53"/>
    <mergeCell ref="CG35:CQ35"/>
    <mergeCell ref="A164:B164"/>
    <mergeCell ref="C164:F164"/>
    <mergeCell ref="G164:H164"/>
    <mergeCell ref="J164:AA164"/>
    <mergeCell ref="AB164:AE164"/>
    <mergeCell ref="O153:AF153"/>
    <mergeCell ref="AK153:BH153"/>
    <mergeCell ref="CN162:DK162"/>
    <mergeCell ref="N162:AK162"/>
    <mergeCell ref="AP162:BG162"/>
    <mergeCell ref="BL162:CI162"/>
    <mergeCell ref="AF164:AH164"/>
    <mergeCell ref="CR153:DI153"/>
    <mergeCell ref="DN153:EK153"/>
    <mergeCell ref="EB150:ES150"/>
    <mergeCell ref="O152:AF152"/>
    <mergeCell ref="EB147:ES147"/>
    <mergeCell ref="ET150:FK150"/>
    <mergeCell ref="BZ150:CF150"/>
    <mergeCell ref="CG150:CQ150"/>
    <mergeCell ref="CR150:DI150"/>
    <mergeCell ref="DJ150:EA150"/>
    <mergeCell ref="AK152:BH152"/>
    <mergeCell ref="ET147:FK147"/>
    <mergeCell ref="EB148:ES149"/>
    <mergeCell ref="ET148:FK149"/>
    <mergeCell ref="BZ147:CF147"/>
    <mergeCell ref="CG147:CQ147"/>
    <mergeCell ref="CR147:DI147"/>
    <mergeCell ref="DJ147:EA147"/>
    <mergeCell ref="ET146:FK146"/>
    <mergeCell ref="BZ144:CF145"/>
    <mergeCell ref="CG144:CQ145"/>
    <mergeCell ref="CR144:DI145"/>
    <mergeCell ref="DJ144:EA145"/>
    <mergeCell ref="CG146:CQ146"/>
    <mergeCell ref="CR146:DI146"/>
    <mergeCell ref="DJ146:EA146"/>
    <mergeCell ref="EB146:ES146"/>
    <mergeCell ref="BZ148:CF149"/>
    <mergeCell ref="CG148:CQ149"/>
    <mergeCell ref="CR148:DI149"/>
    <mergeCell ref="DJ148:EA149"/>
    <mergeCell ref="EB143:ES143"/>
    <mergeCell ref="ET143:FK143"/>
    <mergeCell ref="EB144:ES145"/>
    <mergeCell ref="ET144:FK145"/>
    <mergeCell ref="DJ142:EA142"/>
    <mergeCell ref="BZ143:CF143"/>
    <mergeCell ref="CG143:CQ143"/>
    <mergeCell ref="CR143:DI143"/>
    <mergeCell ref="DJ143:EA143"/>
    <mergeCell ref="EB142:ES142"/>
    <mergeCell ref="ET142:FK142"/>
    <mergeCell ref="BZ140:CF141"/>
    <mergeCell ref="CG140:CQ141"/>
    <mergeCell ref="CR140:DI141"/>
    <mergeCell ref="DJ140:EA141"/>
    <mergeCell ref="BZ142:CF142"/>
    <mergeCell ref="CG142:CQ142"/>
    <mergeCell ref="CR142:DI142"/>
    <mergeCell ref="BZ54:CF54"/>
    <mergeCell ref="BZ55:CF55"/>
    <mergeCell ref="A64:BY64"/>
    <mergeCell ref="A57:BY57"/>
    <mergeCell ref="A58:BY58"/>
    <mergeCell ref="A59:BY59"/>
    <mergeCell ref="A60:BY60"/>
    <mergeCell ref="BZ59:CF59"/>
    <mergeCell ref="BZ57:CF58"/>
    <mergeCell ref="A61:BY61"/>
    <mergeCell ref="A62:BY62"/>
    <mergeCell ref="A63:BY63"/>
    <mergeCell ref="A147:BY147"/>
    <mergeCell ref="A148:BY148"/>
    <mergeCell ref="A149:BY149"/>
    <mergeCell ref="A143:BY143"/>
    <mergeCell ref="A144:BY144"/>
    <mergeCell ref="A145:BY145"/>
    <mergeCell ref="A146:BY146"/>
    <mergeCell ref="BZ146:CF146"/>
    <mergeCell ref="A55:BY55"/>
    <mergeCell ref="A56:BY56"/>
    <mergeCell ref="BZ56:CF56"/>
    <mergeCell ref="A140:BY140"/>
    <mergeCell ref="A141:BY141"/>
    <mergeCell ref="A85:BY85"/>
    <mergeCell ref="BZ68:CF68"/>
    <mergeCell ref="A66:BY66"/>
    <mergeCell ref="A67:BY67"/>
    <mergeCell ref="A65:BY65"/>
    <mergeCell ref="A69:BY69"/>
    <mergeCell ref="BZ81:CF81"/>
    <mergeCell ref="A121:BY121"/>
    <mergeCell ref="A119:BY119"/>
    <mergeCell ref="A120:BY120"/>
    <mergeCell ref="A107:BY107"/>
    <mergeCell ref="CR55:DI55"/>
    <mergeCell ref="CR52:DI52"/>
    <mergeCell ref="ET53:FK53"/>
    <mergeCell ref="CG55:CQ55"/>
    <mergeCell ref="DJ59:EA59"/>
    <mergeCell ref="CR59:DI59"/>
    <mergeCell ref="CR57:DI58"/>
    <mergeCell ref="DJ57:EA58"/>
    <mergeCell ref="DJ53:EA53"/>
    <mergeCell ref="EB53:ES53"/>
    <mergeCell ref="EB57:ES58"/>
    <mergeCell ref="CR56:DI56"/>
    <mergeCell ref="DJ55:EA55"/>
    <mergeCell ref="EB55:ES55"/>
    <mergeCell ref="ET56:FK56"/>
    <mergeCell ref="DJ52:EA52"/>
    <mergeCell ref="DJ56:EA56"/>
    <mergeCell ref="EB52:ES52"/>
    <mergeCell ref="ET52:FK52"/>
    <mergeCell ref="EB54:ES54"/>
    <mergeCell ref="ET54:FK54"/>
    <mergeCell ref="ET55:FK55"/>
    <mergeCell ref="ET57:FK58"/>
    <mergeCell ref="DJ54:EA54"/>
    <mergeCell ref="BZ44:CF45"/>
    <mergeCell ref="CG44:CQ45"/>
    <mergeCell ref="CR44:DI45"/>
    <mergeCell ref="CG47:CQ47"/>
    <mergeCell ref="CR47:DI47"/>
    <mergeCell ref="ET49:FK50"/>
    <mergeCell ref="ET48:FK48"/>
    <mergeCell ref="CG53:CQ53"/>
    <mergeCell ref="CR53:DI53"/>
    <mergeCell ref="ET51:FK51"/>
    <mergeCell ref="BZ51:CF51"/>
    <mergeCell ref="CG51:CQ51"/>
    <mergeCell ref="CR51:DI51"/>
    <mergeCell ref="EB48:ES48"/>
    <mergeCell ref="DJ49:EA50"/>
    <mergeCell ref="DJ48:EA48"/>
    <mergeCell ref="DJ51:EA51"/>
    <mergeCell ref="EB51:ES51"/>
    <mergeCell ref="EB49:ES50"/>
    <mergeCell ref="CR16:DI16"/>
    <mergeCell ref="CG42:CQ42"/>
    <mergeCell ref="CR42:DI42"/>
    <mergeCell ref="CR19:DI19"/>
    <mergeCell ref="CG20:CQ20"/>
    <mergeCell ref="CR20:DI20"/>
    <mergeCell ref="CG23:CQ23"/>
    <mergeCell ref="CR23:DI23"/>
    <mergeCell ref="CG21:CQ22"/>
    <mergeCell ref="CR21:DI22"/>
    <mergeCell ref="CR15:DI15"/>
    <mergeCell ref="AI8:EA8"/>
    <mergeCell ref="BZ37:CF37"/>
    <mergeCell ref="A31:BY31"/>
    <mergeCell ref="A32:BY32"/>
    <mergeCell ref="A17:BY17"/>
    <mergeCell ref="A18:BY18"/>
    <mergeCell ref="A16:BY16"/>
    <mergeCell ref="BZ17:CF17"/>
    <mergeCell ref="BZ32:CF32"/>
    <mergeCell ref="DJ28:EA29"/>
    <mergeCell ref="CR28:DI29"/>
    <mergeCell ref="CR30:DI30"/>
    <mergeCell ref="DJ30:EA30"/>
    <mergeCell ref="CG28:CQ29"/>
    <mergeCell ref="DJ27:EA27"/>
    <mergeCell ref="CR24:DI24"/>
    <mergeCell ref="CR25:DI26"/>
    <mergeCell ref="DJ25:EA26"/>
    <mergeCell ref="CG25:CQ26"/>
    <mergeCell ref="CG24:CQ24"/>
    <mergeCell ref="CG27:CQ27"/>
    <mergeCell ref="CR27:DI27"/>
    <mergeCell ref="CG19:CQ19"/>
    <mergeCell ref="ET3:FK3"/>
    <mergeCell ref="ET4:FK4"/>
    <mergeCell ref="ET5:FK5"/>
    <mergeCell ref="BZ18:CF18"/>
    <mergeCell ref="CG18:CQ18"/>
    <mergeCell ref="CR18:DI18"/>
    <mergeCell ref="CU5:CW5"/>
    <mergeCell ref="CR14:DI14"/>
    <mergeCell ref="CG17:CQ17"/>
    <mergeCell ref="CR17:DI17"/>
    <mergeCell ref="ET11:FK11"/>
    <mergeCell ref="ET12:FK12"/>
    <mergeCell ref="DJ16:EA16"/>
    <mergeCell ref="ET15:FK15"/>
    <mergeCell ref="DJ14:EA14"/>
    <mergeCell ref="EB14:ES14"/>
    <mergeCell ref="ET14:FK14"/>
    <mergeCell ref="DJ15:EA15"/>
    <mergeCell ref="EB15:ES15"/>
    <mergeCell ref="ET16:FK16"/>
    <mergeCell ref="AJ3:EB3"/>
    <mergeCell ref="BS5:CP5"/>
    <mergeCell ref="ET9:FK9"/>
    <mergeCell ref="ET10:FK10"/>
    <mergeCell ref="ET8:FK8"/>
    <mergeCell ref="ET6:FK6"/>
    <mergeCell ref="ET7:FK7"/>
    <mergeCell ref="CQ5:CT5"/>
    <mergeCell ref="AI7:EA7"/>
    <mergeCell ref="AE6:ED6"/>
    <mergeCell ref="ET41:FK41"/>
    <mergeCell ref="DJ35:EA35"/>
    <mergeCell ref="ET40:FK40"/>
    <mergeCell ref="ET17:FK17"/>
    <mergeCell ref="ET38:FK38"/>
    <mergeCell ref="DJ32:EA32"/>
    <mergeCell ref="ET37:FK37"/>
    <mergeCell ref="EB41:ES41"/>
    <mergeCell ref="EB32:ES32"/>
    <mergeCell ref="DJ41:EA41"/>
    <mergeCell ref="EB40:ES40"/>
    <mergeCell ref="EB37:ES37"/>
    <mergeCell ref="DJ38:EA38"/>
    <mergeCell ref="EB38:ES38"/>
    <mergeCell ref="CG40:CQ40"/>
    <mergeCell ref="CR40:DI40"/>
    <mergeCell ref="BZ33:CF34"/>
    <mergeCell ref="BZ31:CF31"/>
    <mergeCell ref="ET42:FK42"/>
    <mergeCell ref="DJ47:EA47"/>
    <mergeCell ref="DJ46:EA46"/>
    <mergeCell ref="EB42:ES42"/>
    <mergeCell ref="EB44:ES45"/>
    <mergeCell ref="DJ44:EA45"/>
    <mergeCell ref="DJ43:EA43"/>
    <mergeCell ref="DJ42:EA42"/>
    <mergeCell ref="DJ40:EA40"/>
    <mergeCell ref="EB43:ES43"/>
    <mergeCell ref="ET43:FK43"/>
    <mergeCell ref="EB47:ES47"/>
    <mergeCell ref="ET47:FK47"/>
    <mergeCell ref="EB46:ES46"/>
    <mergeCell ref="ET46:FK46"/>
    <mergeCell ref="ET44:FK45"/>
    <mergeCell ref="BZ49:CF50"/>
    <mergeCell ref="CG49:CQ50"/>
    <mergeCell ref="CR49:DI50"/>
    <mergeCell ref="CR38:DI38"/>
    <mergeCell ref="BZ41:CF41"/>
    <mergeCell ref="BZ42:CF42"/>
    <mergeCell ref="BZ35:CF35"/>
    <mergeCell ref="CG41:CQ41"/>
    <mergeCell ref="CR41:DI41"/>
    <mergeCell ref="BZ40:CF40"/>
    <mergeCell ref="BZ36:CF36"/>
    <mergeCell ref="BZ48:CF48"/>
    <mergeCell ref="CG48:CQ48"/>
    <mergeCell ref="CG37:CQ37"/>
    <mergeCell ref="CG38:CQ38"/>
    <mergeCell ref="CR37:DI37"/>
    <mergeCell ref="BZ47:CF47"/>
    <mergeCell ref="CG46:CQ46"/>
    <mergeCell ref="CR46:DI46"/>
    <mergeCell ref="CR48:DI48"/>
    <mergeCell ref="BZ43:CF43"/>
    <mergeCell ref="CG43:CQ43"/>
    <mergeCell ref="CR43:DI43"/>
    <mergeCell ref="BZ46:CF46"/>
    <mergeCell ref="CG32:CQ32"/>
    <mergeCell ref="CR32:DI32"/>
    <mergeCell ref="BZ38:CF38"/>
    <mergeCell ref="A33:BY33"/>
    <mergeCell ref="CG33:CQ34"/>
    <mergeCell ref="A30:BY30"/>
    <mergeCell ref="BZ30:CF30"/>
    <mergeCell ref="CG30:CQ30"/>
    <mergeCell ref="ET32:FK32"/>
    <mergeCell ref="DJ31:EA31"/>
    <mergeCell ref="EB31:ES31"/>
    <mergeCell ref="ET31:FK31"/>
    <mergeCell ref="CR33:DI34"/>
    <mergeCell ref="DJ33:EA34"/>
    <mergeCell ref="EB33:ES34"/>
    <mergeCell ref="CR35:DI35"/>
    <mergeCell ref="CG31:CQ31"/>
    <mergeCell ref="CR31:DI31"/>
    <mergeCell ref="ET33:FK34"/>
    <mergeCell ref="A35:BY35"/>
    <mergeCell ref="A37:BY37"/>
    <mergeCell ref="A36:BY36"/>
    <mergeCell ref="EB18:ES18"/>
    <mergeCell ref="A19:BY19"/>
    <mergeCell ref="A20:BY20"/>
    <mergeCell ref="A28:BY28"/>
    <mergeCell ref="A26:BY26"/>
    <mergeCell ref="ET19:FK19"/>
    <mergeCell ref="ET20:FK20"/>
    <mergeCell ref="EB28:ES29"/>
    <mergeCell ref="ET28:FK29"/>
    <mergeCell ref="BZ19:CF19"/>
    <mergeCell ref="BZ20:CF20"/>
    <mergeCell ref="DJ19:EA19"/>
    <mergeCell ref="DJ20:EA20"/>
    <mergeCell ref="EB20:ES20"/>
    <mergeCell ref="EB25:ES26"/>
    <mergeCell ref="EB24:ES24"/>
    <mergeCell ref="EB19:ES19"/>
    <mergeCell ref="ET21:FK22"/>
    <mergeCell ref="ET23:FK23"/>
    <mergeCell ref="BZ28:CF29"/>
    <mergeCell ref="EB27:ES27"/>
    <mergeCell ref="A27:BY27"/>
    <mergeCell ref="A22:BY22"/>
    <mergeCell ref="A23:BY23"/>
    <mergeCell ref="ET18:FK18"/>
    <mergeCell ref="ET24:FK24"/>
    <mergeCell ref="ET27:FK27"/>
    <mergeCell ref="ET25:FK26"/>
    <mergeCell ref="BZ14:CF14"/>
    <mergeCell ref="BZ15:CF15"/>
    <mergeCell ref="BZ16:CF16"/>
    <mergeCell ref="CG14:CQ14"/>
    <mergeCell ref="CG15:CQ15"/>
    <mergeCell ref="CG16:CQ16"/>
    <mergeCell ref="BZ21:CF22"/>
    <mergeCell ref="BZ23:CF23"/>
    <mergeCell ref="BZ24:CF24"/>
    <mergeCell ref="BZ27:CF27"/>
    <mergeCell ref="BZ25:CF26"/>
    <mergeCell ref="DJ17:EA17"/>
    <mergeCell ref="EB17:ES17"/>
    <mergeCell ref="DJ24:EA24"/>
    <mergeCell ref="DJ23:EA23"/>
    <mergeCell ref="EB23:ES23"/>
    <mergeCell ref="EB16:ES16"/>
    <mergeCell ref="DJ21:EA22"/>
    <mergeCell ref="EB21:ES22"/>
    <mergeCell ref="DJ18:EA18"/>
    <mergeCell ref="A14:BY14"/>
    <mergeCell ref="A15:BY15"/>
    <mergeCell ref="A76:BY76"/>
    <mergeCell ref="A74:BY74"/>
    <mergeCell ref="A21:BY21"/>
    <mergeCell ref="A48:BY48"/>
    <mergeCell ref="A44:BY44"/>
    <mergeCell ref="A45:BY45"/>
    <mergeCell ref="A29:BY29"/>
    <mergeCell ref="A34:BY34"/>
    <mergeCell ref="A38:BY38"/>
    <mergeCell ref="A54:BY54"/>
    <mergeCell ref="A40:BY40"/>
    <mergeCell ref="A24:BY24"/>
    <mergeCell ref="A25:BY25"/>
    <mergeCell ref="A53:BY53"/>
    <mergeCell ref="A46:BY46"/>
    <mergeCell ref="A47:BY47"/>
    <mergeCell ref="A43:BY43"/>
    <mergeCell ref="A41:BY41"/>
    <mergeCell ref="A49:BY49"/>
    <mergeCell ref="A50:BY50"/>
    <mergeCell ref="A51:BY51"/>
    <mergeCell ref="A52:BY52"/>
    <mergeCell ref="CG139:CQ139"/>
    <mergeCell ref="CR74:DI74"/>
    <mergeCell ref="CR139:DI139"/>
    <mergeCell ref="DJ139:EA139"/>
    <mergeCell ref="DJ137:EA137"/>
    <mergeCell ref="CG98:CQ98"/>
    <mergeCell ref="CG97:CQ97"/>
    <mergeCell ref="CR97:DI97"/>
    <mergeCell ref="BZ95:CF96"/>
    <mergeCell ref="BZ109:CF109"/>
    <mergeCell ref="BZ108:CF108"/>
    <mergeCell ref="CG110:CQ110"/>
    <mergeCell ref="CR110:DI110"/>
    <mergeCell ref="DJ110:EA110"/>
    <mergeCell ref="BZ91:CF92"/>
    <mergeCell ref="CG91:CQ92"/>
    <mergeCell ref="CR91:DI92"/>
    <mergeCell ref="BZ139:CF139"/>
    <mergeCell ref="CG81:CQ81"/>
    <mergeCell ref="ET60:FK60"/>
    <mergeCell ref="EB59:ES59"/>
    <mergeCell ref="EB65:ES66"/>
    <mergeCell ref="EB74:ES74"/>
    <mergeCell ref="ET74:FK74"/>
    <mergeCell ref="ET61:FK62"/>
    <mergeCell ref="EB61:ES62"/>
    <mergeCell ref="ET59:FK59"/>
    <mergeCell ref="EB60:ES60"/>
    <mergeCell ref="EB68:ES68"/>
    <mergeCell ref="ET63:FK63"/>
    <mergeCell ref="ET64:FK64"/>
    <mergeCell ref="EB63:ES63"/>
    <mergeCell ref="ET65:FK66"/>
    <mergeCell ref="EB67:ES67"/>
    <mergeCell ref="ET67:FK67"/>
    <mergeCell ref="ET68:FK68"/>
    <mergeCell ref="CG63:CQ63"/>
    <mergeCell ref="BZ63:CF63"/>
    <mergeCell ref="A75:BY75"/>
    <mergeCell ref="CG68:CQ68"/>
    <mergeCell ref="CR68:DI68"/>
    <mergeCell ref="DJ68:EA68"/>
    <mergeCell ref="BZ67:CF67"/>
    <mergeCell ref="DJ61:EA62"/>
    <mergeCell ref="DJ72:EA72"/>
    <mergeCell ref="CR63:DI63"/>
    <mergeCell ref="CR67:DI67"/>
    <mergeCell ref="DJ74:EA74"/>
    <mergeCell ref="DJ67:EA67"/>
    <mergeCell ref="DJ71:EA71"/>
    <mergeCell ref="DJ63:EA63"/>
    <mergeCell ref="BZ65:CF66"/>
    <mergeCell ref="CG65:CQ66"/>
    <mergeCell ref="CR65:DI66"/>
    <mergeCell ref="DJ65:EA66"/>
    <mergeCell ref="BZ74:CF74"/>
    <mergeCell ref="CG74:CQ74"/>
    <mergeCell ref="BZ75:CF75"/>
    <mergeCell ref="CG71:CQ71"/>
    <mergeCell ref="CR71:DI71"/>
    <mergeCell ref="CR75:DI75"/>
    <mergeCell ref="EB75:ES75"/>
    <mergeCell ref="EB79:ES79"/>
    <mergeCell ref="CR77:DI78"/>
    <mergeCell ref="DJ77:EA78"/>
    <mergeCell ref="BZ64:CF64"/>
    <mergeCell ref="CG64:CQ64"/>
    <mergeCell ref="CR64:DI64"/>
    <mergeCell ref="DJ64:EA64"/>
    <mergeCell ref="EB81:ES81"/>
    <mergeCell ref="CR81:DI81"/>
    <mergeCell ref="A70:BY70"/>
    <mergeCell ref="A71:BY71"/>
    <mergeCell ref="ET76:FK76"/>
    <mergeCell ref="EB77:ES78"/>
    <mergeCell ref="ET77:FK78"/>
    <mergeCell ref="EB76:ES76"/>
    <mergeCell ref="DJ75:EA75"/>
    <mergeCell ref="EB72:ES72"/>
    <mergeCell ref="CG72:CQ72"/>
    <mergeCell ref="CR72:DI72"/>
    <mergeCell ref="BZ76:CF76"/>
    <mergeCell ref="CG76:CQ76"/>
    <mergeCell ref="CR76:DI76"/>
    <mergeCell ref="DJ79:EA79"/>
    <mergeCell ref="DJ76:EA76"/>
    <mergeCell ref="BZ77:CF78"/>
    <mergeCell ref="CG77:CQ78"/>
    <mergeCell ref="DJ81:EA81"/>
    <mergeCell ref="A72:BY72"/>
    <mergeCell ref="ET75:FK75"/>
    <mergeCell ref="ET69:FK70"/>
    <mergeCell ref="BZ71:CF71"/>
    <mergeCell ref="EB126:ES126"/>
    <mergeCell ref="ET126:FK126"/>
    <mergeCell ref="CG115:CQ115"/>
    <mergeCell ref="CR115:DI115"/>
    <mergeCell ref="DJ115:EA115"/>
    <mergeCell ref="CG120:CQ121"/>
    <mergeCell ref="CR120:DI121"/>
    <mergeCell ref="DJ120:EA121"/>
    <mergeCell ref="CG105:CQ105"/>
    <mergeCell ref="EB111:ES111"/>
    <mergeCell ref="DJ108:EA108"/>
    <mergeCell ref="EB108:ES108"/>
    <mergeCell ref="CG109:CQ109"/>
    <mergeCell ref="CR109:DI109"/>
    <mergeCell ref="CG108:CQ108"/>
    <mergeCell ref="CR108:DI108"/>
    <mergeCell ref="DJ109:EA109"/>
    <mergeCell ref="CG114:CQ114"/>
    <mergeCell ref="CG111:CQ111"/>
    <mergeCell ref="CR111:DI111"/>
    <mergeCell ref="DJ111:EA111"/>
    <mergeCell ref="CR114:DI114"/>
    <mergeCell ref="DJ114:EA114"/>
    <mergeCell ref="ET110:FK110"/>
    <mergeCell ref="EB139:ES139"/>
    <mergeCell ref="ET139:FK139"/>
    <mergeCell ref="EB140:ES141"/>
    <mergeCell ref="DJ128:EA129"/>
    <mergeCell ref="EB128:ES129"/>
    <mergeCell ref="ET128:FK129"/>
    <mergeCell ref="DJ136:EA136"/>
    <mergeCell ref="EB136:ES136"/>
    <mergeCell ref="ET136:FK136"/>
    <mergeCell ref="EB138:ES138"/>
    <mergeCell ref="ET138:FK138"/>
    <mergeCell ref="DJ131:EA131"/>
    <mergeCell ref="ET140:FK141"/>
    <mergeCell ref="ET127:FK127"/>
    <mergeCell ref="N161:AK161"/>
    <mergeCell ref="AP161:BG161"/>
    <mergeCell ref="BL161:CI161"/>
    <mergeCell ref="DL159:EI159"/>
    <mergeCell ref="CN161:DK161"/>
    <mergeCell ref="A142:BY142"/>
    <mergeCell ref="CR152:DI152"/>
    <mergeCell ref="DN152:EK152"/>
    <mergeCell ref="A139:BY139"/>
    <mergeCell ref="BZ155:FK155"/>
    <mergeCell ref="BZ156:FK156"/>
    <mergeCell ref="BN158:CK158"/>
    <mergeCell ref="BN159:CK159"/>
    <mergeCell ref="CP158:DG158"/>
    <mergeCell ref="DL158:EI158"/>
    <mergeCell ref="CP159:DG159"/>
    <mergeCell ref="EB137:ES137"/>
    <mergeCell ref="BZ138:CF138"/>
    <mergeCell ref="CG138:CQ138"/>
    <mergeCell ref="EB127:ES127"/>
    <mergeCell ref="CG136:CQ136"/>
    <mergeCell ref="BZ132:CF133"/>
    <mergeCell ref="DJ138:EA138"/>
    <mergeCell ref="ET86:FK86"/>
    <mergeCell ref="ET80:FK80"/>
    <mergeCell ref="BZ79:CF79"/>
    <mergeCell ref="CG79:CQ79"/>
    <mergeCell ref="CR79:DI79"/>
    <mergeCell ref="BZ80:CF80"/>
    <mergeCell ref="CG80:CQ80"/>
    <mergeCell ref="CR80:DI80"/>
    <mergeCell ref="DJ80:EA80"/>
    <mergeCell ref="ET79:FK79"/>
    <mergeCell ref="ET83:FK83"/>
    <mergeCell ref="EB84:ES84"/>
    <mergeCell ref="ET84:FK84"/>
    <mergeCell ref="EB85:ES85"/>
    <mergeCell ref="EB83:ES83"/>
    <mergeCell ref="ET82:FK82"/>
    <mergeCell ref="ET81:FK81"/>
    <mergeCell ref="DJ82:EA82"/>
    <mergeCell ref="EB82:ES82"/>
    <mergeCell ref="BZ85:CF85"/>
    <mergeCell ref="BZ86:CF86"/>
    <mergeCell ref="BZ84:CF84"/>
    <mergeCell ref="BZ82:CF82"/>
    <mergeCell ref="EB80:ES80"/>
    <mergeCell ref="EB86:ES86"/>
    <mergeCell ref="CG85:CQ85"/>
    <mergeCell ref="CR85:DI85"/>
    <mergeCell ref="DJ85:EA85"/>
    <mergeCell ref="CG86:CQ86"/>
    <mergeCell ref="CR86:DI86"/>
    <mergeCell ref="DJ87:EA88"/>
    <mergeCell ref="CR94:DI94"/>
    <mergeCell ref="DJ94:EA94"/>
    <mergeCell ref="CR82:DI82"/>
    <mergeCell ref="DJ86:EA86"/>
    <mergeCell ref="CG84:CQ84"/>
    <mergeCell ref="CR84:DI84"/>
    <mergeCell ref="DJ84:EA84"/>
    <mergeCell ref="CG90:CQ90"/>
    <mergeCell ref="CR90:DI90"/>
    <mergeCell ref="DJ90:EA90"/>
    <mergeCell ref="CG89:CQ89"/>
    <mergeCell ref="ET109:FK109"/>
    <mergeCell ref="ET107:FK107"/>
    <mergeCell ref="DJ107:EA107"/>
    <mergeCell ref="EB107:ES107"/>
    <mergeCell ref="ET103:FK104"/>
    <mergeCell ref="DJ105:EA105"/>
    <mergeCell ref="ET102:FK102"/>
    <mergeCell ref="ET89:FK89"/>
    <mergeCell ref="EB90:ES90"/>
    <mergeCell ref="ET90:FK90"/>
    <mergeCell ref="BZ99:CF100"/>
    <mergeCell ref="EB114:ES114"/>
    <mergeCell ref="ET114:FK114"/>
    <mergeCell ref="ET111:FK111"/>
    <mergeCell ref="DJ103:EA104"/>
    <mergeCell ref="EB103:ES104"/>
    <mergeCell ref="BZ101:CF101"/>
    <mergeCell ref="CG101:CQ101"/>
    <mergeCell ref="CR101:DI101"/>
    <mergeCell ref="CG102:CQ102"/>
    <mergeCell ref="CR102:DI102"/>
    <mergeCell ref="EB99:ES100"/>
    <mergeCell ref="EB105:ES105"/>
    <mergeCell ref="ET105:FK105"/>
    <mergeCell ref="ET101:FK101"/>
    <mergeCell ref="DJ102:EA102"/>
    <mergeCell ref="EB102:ES102"/>
    <mergeCell ref="EB110:ES110"/>
    <mergeCell ref="CG103:CQ104"/>
    <mergeCell ref="CR103:DI104"/>
    <mergeCell ref="ET108:FK108"/>
    <mergeCell ref="CR105:DI105"/>
    <mergeCell ref="BZ102:CF102"/>
    <mergeCell ref="EB109:ES109"/>
    <mergeCell ref="EB89:ES89"/>
    <mergeCell ref="CR87:DI88"/>
    <mergeCell ref="ET91:FK92"/>
    <mergeCell ref="ET87:FK88"/>
    <mergeCell ref="CG99:CQ100"/>
    <mergeCell ref="CR99:DI100"/>
    <mergeCell ref="EB91:ES92"/>
    <mergeCell ref="ET94:FK94"/>
    <mergeCell ref="EB94:ES94"/>
    <mergeCell ref="EB93:ES93"/>
    <mergeCell ref="ET99:FK100"/>
    <mergeCell ref="EB98:ES98"/>
    <mergeCell ref="ET98:FK98"/>
    <mergeCell ref="DJ97:EA97"/>
    <mergeCell ref="EB97:ES97"/>
    <mergeCell ref="ET97:FK97"/>
    <mergeCell ref="DJ98:EA98"/>
    <mergeCell ref="DJ99:EA100"/>
    <mergeCell ref="DJ91:EA92"/>
    <mergeCell ref="ET93:FK93"/>
    <mergeCell ref="CR89:DI89"/>
    <mergeCell ref="CG94:CQ94"/>
    <mergeCell ref="CR98:DI98"/>
    <mergeCell ref="DJ101:EA101"/>
    <mergeCell ref="EB101:ES101"/>
    <mergeCell ref="BZ120:CF121"/>
    <mergeCell ref="A110:BY110"/>
    <mergeCell ref="A111:BY111"/>
    <mergeCell ref="A112:BY112"/>
    <mergeCell ref="BZ110:CF110"/>
    <mergeCell ref="BZ111:CF111"/>
    <mergeCell ref="BZ114:CF114"/>
    <mergeCell ref="BZ115:CF115"/>
    <mergeCell ref="A115:BY115"/>
    <mergeCell ref="A116:BY116"/>
    <mergeCell ref="BZ107:CF107"/>
    <mergeCell ref="CG107:CQ107"/>
    <mergeCell ref="CR107:DI107"/>
    <mergeCell ref="BZ103:CF104"/>
    <mergeCell ref="BZ105:CF105"/>
    <mergeCell ref="A108:BY108"/>
    <mergeCell ref="A103:BY103"/>
    <mergeCell ref="A114:BY114"/>
    <mergeCell ref="A109:BY109"/>
    <mergeCell ref="A113:BY113"/>
    <mergeCell ref="A104:BY104"/>
    <mergeCell ref="A105:BY105"/>
    <mergeCell ref="ET115:FK115"/>
    <mergeCell ref="CR118:DI118"/>
    <mergeCell ref="DJ118:EA118"/>
    <mergeCell ref="CR116:DI117"/>
    <mergeCell ref="DJ116:EA117"/>
    <mergeCell ref="EB118:ES118"/>
    <mergeCell ref="ET118:FK118"/>
    <mergeCell ref="EB116:ES117"/>
    <mergeCell ref="ET116:FK117"/>
    <mergeCell ref="EB115:ES115"/>
    <mergeCell ref="BZ118:CF118"/>
    <mergeCell ref="CG118:CQ118"/>
    <mergeCell ref="BZ119:CF119"/>
    <mergeCell ref="CG119:CQ119"/>
    <mergeCell ref="CR119:DI119"/>
    <mergeCell ref="DJ119:EA119"/>
    <mergeCell ref="EB119:ES119"/>
    <mergeCell ref="BZ123:CF123"/>
    <mergeCell ref="CG123:CQ123"/>
    <mergeCell ref="CR123:DI123"/>
    <mergeCell ref="DJ123:EA123"/>
    <mergeCell ref="BZ122:CF122"/>
    <mergeCell ref="CG122:CQ122"/>
    <mergeCell ref="CR122:DI122"/>
    <mergeCell ref="DJ122:EA122"/>
    <mergeCell ref="BZ124:CF125"/>
    <mergeCell ref="CG124:CQ125"/>
    <mergeCell ref="CR124:DI125"/>
    <mergeCell ref="DJ124:EA125"/>
    <mergeCell ref="BZ126:CF126"/>
    <mergeCell ref="CG126:CQ126"/>
    <mergeCell ref="CR126:DI126"/>
    <mergeCell ref="DJ126:EA126"/>
    <mergeCell ref="BZ127:CF127"/>
    <mergeCell ref="CG127:CQ127"/>
    <mergeCell ref="CR127:DI127"/>
    <mergeCell ref="DJ127:EA127"/>
    <mergeCell ref="CR138:DI138"/>
    <mergeCell ref="A137:BY137"/>
    <mergeCell ref="BZ137:CF137"/>
    <mergeCell ref="CG137:CQ137"/>
    <mergeCell ref="CR137:DI137"/>
    <mergeCell ref="ET137:FK137"/>
    <mergeCell ref="BZ128:CF129"/>
    <mergeCell ref="CR136:DI136"/>
    <mergeCell ref="BZ134:CF134"/>
    <mergeCell ref="CG134:CQ134"/>
    <mergeCell ref="CR134:DI134"/>
    <mergeCell ref="CR128:DI129"/>
    <mergeCell ref="CR131:DI131"/>
    <mergeCell ref="BZ131:CF131"/>
    <mergeCell ref="CG131:CQ131"/>
    <mergeCell ref="BZ136:CF136"/>
    <mergeCell ref="BZ130:CF130"/>
    <mergeCell ref="CG130:CQ130"/>
    <mergeCell ref="CR130:DI130"/>
    <mergeCell ref="DJ130:EA130"/>
    <mergeCell ref="EB134:ES134"/>
    <mergeCell ref="DJ134:EA134"/>
    <mergeCell ref="CR132:DI133"/>
    <mergeCell ref="DJ132:EA133"/>
    <mergeCell ref="CG132:CQ133"/>
    <mergeCell ref="ET134:FK134"/>
    <mergeCell ref="CG128:CQ129"/>
    <mergeCell ref="BZ112:CF113"/>
    <mergeCell ref="CG112:CQ113"/>
    <mergeCell ref="CR112:DI113"/>
    <mergeCell ref="DJ112:EA113"/>
    <mergeCell ref="EB112:ES113"/>
    <mergeCell ref="ET112:FK113"/>
    <mergeCell ref="BZ116:CF117"/>
    <mergeCell ref="CG116:CQ117"/>
    <mergeCell ref="ET124:FK125"/>
    <mergeCell ref="EB122:ES122"/>
    <mergeCell ref="ET122:FK122"/>
    <mergeCell ref="EB123:ES123"/>
    <mergeCell ref="ET123:FK123"/>
    <mergeCell ref="EB120:ES121"/>
    <mergeCell ref="ET132:FK133"/>
    <mergeCell ref="EB130:ES130"/>
    <mergeCell ref="ET130:FK130"/>
    <mergeCell ref="EB131:ES131"/>
    <mergeCell ref="ET131:FK131"/>
    <mergeCell ref="EB132:ES133"/>
    <mergeCell ref="ET120:FK121"/>
    <mergeCell ref="EB124:ES125"/>
    <mergeCell ref="EB56:ES56"/>
    <mergeCell ref="CR61:DI62"/>
    <mergeCell ref="ET30:FK30"/>
    <mergeCell ref="CG36:CQ36"/>
    <mergeCell ref="CR36:DI36"/>
    <mergeCell ref="DJ36:EA36"/>
    <mergeCell ref="EB36:ES36"/>
    <mergeCell ref="ET36:FK36"/>
    <mergeCell ref="EB35:ES35"/>
    <mergeCell ref="ET35:FK35"/>
    <mergeCell ref="CG67:CQ67"/>
    <mergeCell ref="DJ37:EA37"/>
    <mergeCell ref="EB30:ES30"/>
    <mergeCell ref="EB69:ES70"/>
    <mergeCell ref="EB64:ES64"/>
    <mergeCell ref="CR69:DI70"/>
    <mergeCell ref="DJ69:EA70"/>
    <mergeCell ref="CR60:DI60"/>
    <mergeCell ref="DJ60:EA60"/>
    <mergeCell ref="CG82:CQ82"/>
    <mergeCell ref="EB95:ES96"/>
    <mergeCell ref="ET85:FK85"/>
    <mergeCell ref="ET119:FK119"/>
    <mergeCell ref="DJ95:EA96"/>
    <mergeCell ref="CR95:DI96"/>
    <mergeCell ref="DJ83:EA83"/>
    <mergeCell ref="BZ83:CF83"/>
    <mergeCell ref="CG83:CQ83"/>
    <mergeCell ref="CR83:DI83"/>
    <mergeCell ref="CG93:CQ93"/>
    <mergeCell ref="CR93:DI93"/>
    <mergeCell ref="DJ93:EA93"/>
    <mergeCell ref="CG87:CQ88"/>
    <mergeCell ref="DJ89:EA89"/>
    <mergeCell ref="FT18:GK18"/>
    <mergeCell ref="BZ89:CF89"/>
    <mergeCell ref="EB87:ES88"/>
    <mergeCell ref="BZ97:CF97"/>
    <mergeCell ref="BZ90:CF90"/>
    <mergeCell ref="BZ93:CF93"/>
    <mergeCell ref="BZ94:CF94"/>
    <mergeCell ref="CG95:CQ96"/>
    <mergeCell ref="BZ98:CF98"/>
    <mergeCell ref="BZ87:CF88"/>
    <mergeCell ref="ET71:FK71"/>
    <mergeCell ref="ET72:FK72"/>
    <mergeCell ref="EB71:ES71"/>
    <mergeCell ref="BZ72:CF72"/>
    <mergeCell ref="ET95:FK96"/>
    <mergeCell ref="FO72:GC72"/>
    <mergeCell ref="FO73:GF73"/>
    <mergeCell ref="BZ60:CF60"/>
    <mergeCell ref="CG60:CQ60"/>
    <mergeCell ref="BZ69:CF70"/>
    <mergeCell ref="CG69:CQ70"/>
    <mergeCell ref="BZ61:CF62"/>
    <mergeCell ref="CG61:CQ62"/>
    <mergeCell ref="CG75:CQ75"/>
  </mergeCells>
  <phoneticPr fontId="0" type="noConversion"/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V165"/>
  <sheetViews>
    <sheetView topLeftCell="S4" zoomScaleNormal="100" zoomScaleSheetLayoutView="100" workbookViewId="0">
      <selection activeCell="DJ79" sqref="DJ79:EA79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96" width="0.85546875" style="1"/>
    <col min="197" max="197" width="3.28515625" style="1" customWidth="1"/>
    <col min="198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90" t="s">
        <v>237</v>
      </c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34"/>
      <c r="ED3" s="34"/>
      <c r="ET3" s="263" t="s">
        <v>16</v>
      </c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5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266" t="s">
        <v>162</v>
      </c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8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83" t="s">
        <v>242</v>
      </c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178">
        <v>20</v>
      </c>
      <c r="CR5" s="178"/>
      <c r="CS5" s="178"/>
      <c r="CT5" s="178"/>
      <c r="CU5" s="252" t="s">
        <v>251</v>
      </c>
      <c r="CV5" s="252"/>
      <c r="CW5" s="252"/>
      <c r="CX5" s="32" t="s">
        <v>29</v>
      </c>
      <c r="ER5" s="35" t="s">
        <v>18</v>
      </c>
      <c r="ET5" s="257" t="s">
        <v>243</v>
      </c>
      <c r="EU5" s="258"/>
      <c r="EV5" s="258"/>
      <c r="EW5" s="258"/>
      <c r="EX5" s="258"/>
      <c r="EY5" s="258"/>
      <c r="EZ5" s="258"/>
      <c r="FA5" s="258"/>
      <c r="FB5" s="258"/>
      <c r="FC5" s="258"/>
      <c r="FD5" s="258"/>
      <c r="FE5" s="258"/>
      <c r="FF5" s="258"/>
      <c r="FG5" s="258"/>
      <c r="FH5" s="258"/>
      <c r="FI5" s="258"/>
      <c r="FJ5" s="258"/>
      <c r="FK5" s="259"/>
    </row>
    <row r="6" spans="1:170" ht="13.5" customHeight="1">
      <c r="A6" s="5" t="s">
        <v>167</v>
      </c>
      <c r="AE6" s="179" t="s">
        <v>247</v>
      </c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R6" s="35" t="s">
        <v>19</v>
      </c>
      <c r="ET6" s="257" t="s">
        <v>244</v>
      </c>
      <c r="EU6" s="258"/>
      <c r="EV6" s="258"/>
      <c r="EW6" s="258"/>
      <c r="EX6" s="258"/>
      <c r="EY6" s="258"/>
      <c r="EZ6" s="258"/>
      <c r="FA6" s="258"/>
      <c r="FB6" s="258"/>
      <c r="FC6" s="258"/>
      <c r="FD6" s="258"/>
      <c r="FE6" s="258"/>
      <c r="FF6" s="258"/>
      <c r="FG6" s="258"/>
      <c r="FH6" s="258"/>
      <c r="FI6" s="258"/>
      <c r="FJ6" s="258"/>
      <c r="FK6" s="259"/>
    </row>
    <row r="7" spans="1:170" ht="13.5" customHeight="1">
      <c r="A7" s="5" t="s">
        <v>168</v>
      </c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T7" s="257"/>
      <c r="EU7" s="258"/>
      <c r="EV7" s="258"/>
      <c r="EW7" s="258"/>
      <c r="EX7" s="258"/>
      <c r="EY7" s="258"/>
      <c r="EZ7" s="258"/>
      <c r="FA7" s="258"/>
      <c r="FB7" s="258"/>
      <c r="FC7" s="258"/>
      <c r="FD7" s="258"/>
      <c r="FE7" s="258"/>
      <c r="FF7" s="258"/>
      <c r="FG7" s="258"/>
      <c r="FH7" s="258"/>
      <c r="FI7" s="258"/>
      <c r="FJ7" s="258"/>
      <c r="FK7" s="259"/>
    </row>
    <row r="8" spans="1:170" ht="13.5" customHeight="1">
      <c r="A8" s="5" t="s">
        <v>169</v>
      </c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R8" s="35" t="s">
        <v>20</v>
      </c>
      <c r="ET8" s="257" t="s">
        <v>245</v>
      </c>
      <c r="EU8" s="258"/>
      <c r="EV8" s="258"/>
      <c r="EW8" s="258"/>
      <c r="EX8" s="258"/>
      <c r="EY8" s="258"/>
      <c r="EZ8" s="258"/>
      <c r="FA8" s="258"/>
      <c r="FB8" s="258"/>
      <c r="FC8" s="258"/>
      <c r="FD8" s="258"/>
      <c r="FE8" s="258"/>
      <c r="FF8" s="258"/>
      <c r="FG8" s="258"/>
      <c r="FH8" s="258"/>
      <c r="FI8" s="258"/>
      <c r="FJ8" s="258"/>
      <c r="FK8" s="259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57"/>
      <c r="EU9" s="258"/>
      <c r="EV9" s="258"/>
      <c r="EW9" s="258"/>
      <c r="EX9" s="258"/>
      <c r="EY9" s="258"/>
      <c r="EZ9" s="258"/>
      <c r="FA9" s="258"/>
      <c r="FB9" s="258"/>
      <c r="FC9" s="258"/>
      <c r="FD9" s="258"/>
      <c r="FE9" s="258"/>
      <c r="FF9" s="258"/>
      <c r="FG9" s="258"/>
      <c r="FH9" s="258"/>
      <c r="FI9" s="258"/>
      <c r="FJ9" s="258"/>
      <c r="FK9" s="259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57" t="s">
        <v>246</v>
      </c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9"/>
    </row>
    <row r="11" spans="1:170" ht="14.1" customHeight="1">
      <c r="A11" s="10" t="s">
        <v>236</v>
      </c>
      <c r="ER11" s="35"/>
      <c r="ET11" s="257"/>
      <c r="EU11" s="258"/>
      <c r="EV11" s="258"/>
      <c r="EW11" s="258"/>
      <c r="EX11" s="258"/>
      <c r="EY11" s="258"/>
      <c r="EZ11" s="258"/>
      <c r="FA11" s="258"/>
      <c r="FB11" s="258"/>
      <c r="FC11" s="258"/>
      <c r="FD11" s="258"/>
      <c r="FE11" s="258"/>
      <c r="FF11" s="258"/>
      <c r="FG11" s="258"/>
      <c r="FH11" s="258"/>
      <c r="FI11" s="258"/>
      <c r="FJ11" s="258"/>
      <c r="FK11" s="259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60" t="s">
        <v>22</v>
      </c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2"/>
    </row>
    <row r="13" spans="1:170" ht="9" customHeight="1"/>
    <row r="14" spans="1:170" s="12" customFormat="1" ht="33" customHeight="1">
      <c r="A14" s="160" t="s">
        <v>136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1"/>
      <c r="BZ14" s="123" t="s">
        <v>137</v>
      </c>
      <c r="CA14" s="123"/>
      <c r="CB14" s="123"/>
      <c r="CC14" s="123"/>
      <c r="CD14" s="123"/>
      <c r="CE14" s="123"/>
      <c r="CF14" s="123"/>
      <c r="CG14" s="123" t="s">
        <v>173</v>
      </c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253" t="s">
        <v>174</v>
      </c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 t="s">
        <v>175</v>
      </c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 t="s">
        <v>2</v>
      </c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 t="s">
        <v>1</v>
      </c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6"/>
      <c r="FL14" s="39"/>
      <c r="FM14" s="39"/>
      <c r="FN14" s="39"/>
    </row>
    <row r="15" spans="1:170" s="13" customFormat="1" ht="12" customHeight="1" thickBot="1">
      <c r="A15" s="158">
        <v>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98">
        <v>2</v>
      </c>
      <c r="CA15" s="98"/>
      <c r="CB15" s="98"/>
      <c r="CC15" s="98"/>
      <c r="CD15" s="98"/>
      <c r="CE15" s="98"/>
      <c r="CF15" s="98"/>
      <c r="CG15" s="98">
        <v>3</v>
      </c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255">
        <v>4</v>
      </c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>
        <v>5</v>
      </c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>
        <v>6</v>
      </c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>
        <v>7</v>
      </c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69"/>
      <c r="FL15" s="40"/>
      <c r="FM15" s="40"/>
      <c r="FN15" s="40"/>
    </row>
    <row r="16" spans="1:170" ht="22.5" customHeight="1">
      <c r="A16" s="191" t="s">
        <v>176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2"/>
      <c r="BZ16" s="138" t="s">
        <v>0</v>
      </c>
      <c r="CA16" s="139"/>
      <c r="CB16" s="139"/>
      <c r="CC16" s="139"/>
      <c r="CD16" s="139"/>
      <c r="CE16" s="139"/>
      <c r="CF16" s="139"/>
      <c r="CG16" s="140">
        <v>100</v>
      </c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254">
        <f>CR17+CR18+CR19+CR20+CR24+CR32+CR38</f>
        <v>1425131.65</v>
      </c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>
        <f>DJ17+DJ18+DJ19+DJ20+DJ24+DJ32+DJ38</f>
        <v>32285811.190000001</v>
      </c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83">
        <f>EB17+EB18+EB19+EB20+EB24+EB32+EB38</f>
        <v>0</v>
      </c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54">
        <f>SUM(CR16:ES16)</f>
        <v>33710942.840000004</v>
      </c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70"/>
    </row>
    <row r="17" spans="1:167" ht="15" customHeight="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3"/>
      <c r="BZ17" s="65" t="s">
        <v>3</v>
      </c>
      <c r="CA17" s="66"/>
      <c r="CB17" s="66"/>
      <c r="CC17" s="66"/>
      <c r="CD17" s="66"/>
      <c r="CE17" s="66"/>
      <c r="CF17" s="66"/>
      <c r="CG17" s="97">
        <v>120</v>
      </c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33">
        <f>SUM(CR17:ES17)</f>
        <v>0</v>
      </c>
      <c r="EU17" s="233"/>
      <c r="EV17" s="233"/>
      <c r="EW17" s="233"/>
      <c r="EX17" s="233"/>
      <c r="EY17" s="233"/>
      <c r="EZ17" s="233"/>
      <c r="FA17" s="233"/>
      <c r="FB17" s="233"/>
      <c r="FC17" s="233"/>
      <c r="FD17" s="233"/>
      <c r="FE17" s="233"/>
      <c r="FF17" s="233"/>
      <c r="FG17" s="233"/>
      <c r="FH17" s="233"/>
      <c r="FI17" s="233"/>
      <c r="FJ17" s="233"/>
      <c r="FK17" s="234"/>
    </row>
    <row r="18" spans="1:167" ht="15" customHeight="1">
      <c r="A18" s="162" t="s">
        <v>177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3"/>
      <c r="BZ18" s="65" t="s">
        <v>4</v>
      </c>
      <c r="CA18" s="66"/>
      <c r="CB18" s="66"/>
      <c r="CC18" s="66"/>
      <c r="CD18" s="66"/>
      <c r="CE18" s="66"/>
      <c r="CF18" s="66"/>
      <c r="CG18" s="97">
        <v>130</v>
      </c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0">
        <f>6366525.94+26385.8</f>
        <v>6392911.7400000002</v>
      </c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33">
        <f>SUM(CR18:ES18)</f>
        <v>6392911.7400000002</v>
      </c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4"/>
    </row>
    <row r="19" spans="1:167" ht="15" customHeight="1">
      <c r="A19" s="162" t="s">
        <v>178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3"/>
      <c r="BZ19" s="65" t="s">
        <v>5</v>
      </c>
      <c r="CA19" s="66"/>
      <c r="CB19" s="66"/>
      <c r="CC19" s="66"/>
      <c r="CD19" s="66"/>
      <c r="CE19" s="66"/>
      <c r="CF19" s="66"/>
      <c r="CG19" s="97">
        <v>140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33">
        <f>SUM(CR19:ES19)</f>
        <v>0</v>
      </c>
      <c r="EU19" s="233"/>
      <c r="EV19" s="233"/>
      <c r="EW19" s="233"/>
      <c r="EX19" s="233"/>
      <c r="EY19" s="233"/>
      <c r="EZ19" s="233"/>
      <c r="FA19" s="233"/>
      <c r="FB19" s="233"/>
      <c r="FC19" s="233"/>
      <c r="FD19" s="233"/>
      <c r="FE19" s="233"/>
      <c r="FF19" s="233"/>
      <c r="FG19" s="233"/>
      <c r="FH19" s="233"/>
      <c r="FI19" s="233"/>
      <c r="FJ19" s="233"/>
      <c r="FK19" s="234"/>
    </row>
    <row r="20" spans="1:167" ht="15" customHeight="1">
      <c r="A20" s="162" t="s">
        <v>145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3"/>
      <c r="BZ20" s="65" t="s">
        <v>6</v>
      </c>
      <c r="CA20" s="66"/>
      <c r="CB20" s="66"/>
      <c r="CC20" s="66"/>
      <c r="CD20" s="66"/>
      <c r="CE20" s="66"/>
      <c r="CF20" s="66"/>
      <c r="CG20" s="97">
        <v>150</v>
      </c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33">
        <f>DJ21+DJ23</f>
        <v>0</v>
      </c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  <c r="DZ20" s="233"/>
      <c r="EA20" s="233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33">
        <f>SUM(CR20:ES20)</f>
        <v>0</v>
      </c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4"/>
    </row>
    <row r="21" spans="1:167" ht="12" customHeight="1">
      <c r="A21" s="164" t="s">
        <v>23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5"/>
      <c r="BZ21" s="79" t="s">
        <v>7</v>
      </c>
      <c r="CA21" s="80"/>
      <c r="CB21" s="80"/>
      <c r="CC21" s="80"/>
      <c r="CD21" s="80"/>
      <c r="CE21" s="80"/>
      <c r="CF21" s="81"/>
      <c r="CG21" s="73">
        <v>152</v>
      </c>
      <c r="CH21" s="74"/>
      <c r="CI21" s="74"/>
      <c r="CJ21" s="74"/>
      <c r="CK21" s="74"/>
      <c r="CL21" s="74"/>
      <c r="CM21" s="74"/>
      <c r="CN21" s="74"/>
      <c r="CO21" s="74"/>
      <c r="CP21" s="74"/>
      <c r="CQ21" s="75"/>
      <c r="CR21" s="271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3"/>
      <c r="DJ21" s="235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7"/>
      <c r="EB21" s="271"/>
      <c r="EC21" s="272"/>
      <c r="ED21" s="272"/>
      <c r="EE21" s="272"/>
      <c r="EF21" s="272"/>
      <c r="EG21" s="272"/>
      <c r="EH21" s="272"/>
      <c r="EI21" s="272"/>
      <c r="EJ21" s="272"/>
      <c r="EK21" s="272"/>
      <c r="EL21" s="272"/>
      <c r="EM21" s="272"/>
      <c r="EN21" s="272"/>
      <c r="EO21" s="272"/>
      <c r="EP21" s="272"/>
      <c r="EQ21" s="272"/>
      <c r="ER21" s="272"/>
      <c r="ES21" s="273"/>
      <c r="ET21" s="241">
        <f>SUM(CR21:ES22)</f>
        <v>0</v>
      </c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3"/>
    </row>
    <row r="22" spans="1:167" ht="22.5" customHeight="1">
      <c r="A22" s="142" t="s">
        <v>158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3"/>
      <c r="BZ22" s="82"/>
      <c r="CA22" s="83"/>
      <c r="CB22" s="83"/>
      <c r="CC22" s="83"/>
      <c r="CD22" s="83"/>
      <c r="CE22" s="83"/>
      <c r="CF22" s="84"/>
      <c r="CG22" s="76"/>
      <c r="CH22" s="77"/>
      <c r="CI22" s="77"/>
      <c r="CJ22" s="77"/>
      <c r="CK22" s="77"/>
      <c r="CL22" s="77"/>
      <c r="CM22" s="77"/>
      <c r="CN22" s="77"/>
      <c r="CO22" s="77"/>
      <c r="CP22" s="77"/>
      <c r="CQ22" s="78"/>
      <c r="CR22" s="274"/>
      <c r="CS22" s="275"/>
      <c r="CT22" s="275"/>
      <c r="CU22" s="275"/>
      <c r="CV22" s="275"/>
      <c r="CW22" s="275"/>
      <c r="CX22" s="275"/>
      <c r="CY22" s="275"/>
      <c r="CZ22" s="275"/>
      <c r="DA22" s="275"/>
      <c r="DB22" s="275"/>
      <c r="DC22" s="275"/>
      <c r="DD22" s="275"/>
      <c r="DE22" s="275"/>
      <c r="DF22" s="275"/>
      <c r="DG22" s="275"/>
      <c r="DH22" s="275"/>
      <c r="DI22" s="276"/>
      <c r="DJ22" s="238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40"/>
      <c r="EB22" s="274"/>
      <c r="EC22" s="275"/>
      <c r="ED22" s="275"/>
      <c r="EE22" s="275"/>
      <c r="EF22" s="275"/>
      <c r="EG22" s="275"/>
      <c r="EH22" s="275"/>
      <c r="EI22" s="275"/>
      <c r="EJ22" s="275"/>
      <c r="EK22" s="275"/>
      <c r="EL22" s="275"/>
      <c r="EM22" s="275"/>
      <c r="EN22" s="275"/>
      <c r="EO22" s="275"/>
      <c r="EP22" s="275"/>
      <c r="EQ22" s="275"/>
      <c r="ER22" s="275"/>
      <c r="ES22" s="276"/>
      <c r="ET22" s="244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6"/>
    </row>
    <row r="23" spans="1:167" ht="12" customHeight="1">
      <c r="A23" s="144" t="s">
        <v>146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5"/>
      <c r="BZ23" s="65" t="s">
        <v>8</v>
      </c>
      <c r="CA23" s="66"/>
      <c r="CB23" s="66"/>
      <c r="CC23" s="66"/>
      <c r="CD23" s="66"/>
      <c r="CE23" s="66"/>
      <c r="CF23" s="66"/>
      <c r="CG23" s="97">
        <v>153</v>
      </c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33">
        <f>SUM(CR23:ES23)</f>
        <v>0</v>
      </c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3"/>
      <c r="FF23" s="233"/>
      <c r="FG23" s="233"/>
      <c r="FH23" s="233"/>
      <c r="FI23" s="233"/>
      <c r="FJ23" s="233"/>
      <c r="FK23" s="234"/>
    </row>
    <row r="24" spans="1:167" ht="15" customHeight="1">
      <c r="A24" s="162" t="s">
        <v>140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3"/>
      <c r="BZ24" s="65" t="s">
        <v>9</v>
      </c>
      <c r="CA24" s="66"/>
      <c r="CB24" s="66"/>
      <c r="CC24" s="66"/>
      <c r="CD24" s="66"/>
      <c r="CE24" s="66"/>
      <c r="CF24" s="66"/>
      <c r="CG24" s="97">
        <v>170</v>
      </c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233">
        <f>CR25+CR27+CR31</f>
        <v>0</v>
      </c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>
        <f>DJ25+DJ27+DJ31</f>
        <v>-77313.600000000006</v>
      </c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33">
        <f>SUM(CR24:ES24)</f>
        <v>-77313.600000000006</v>
      </c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4"/>
    </row>
    <row r="25" spans="1:167" ht="12" customHeight="1">
      <c r="A25" s="164" t="s">
        <v>23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5"/>
      <c r="BZ25" s="79" t="s">
        <v>10</v>
      </c>
      <c r="CA25" s="80"/>
      <c r="CB25" s="80"/>
      <c r="CC25" s="80"/>
      <c r="CD25" s="80"/>
      <c r="CE25" s="80"/>
      <c r="CF25" s="81"/>
      <c r="CG25" s="73">
        <v>171</v>
      </c>
      <c r="CH25" s="74"/>
      <c r="CI25" s="74"/>
      <c r="CJ25" s="74"/>
      <c r="CK25" s="74"/>
      <c r="CL25" s="74"/>
      <c r="CM25" s="74"/>
      <c r="CN25" s="74"/>
      <c r="CO25" s="74"/>
      <c r="CP25" s="74"/>
      <c r="CQ25" s="75"/>
      <c r="CR25" s="235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7"/>
      <c r="DJ25" s="235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36"/>
      <c r="DX25" s="236"/>
      <c r="DY25" s="236"/>
      <c r="DZ25" s="236"/>
      <c r="EA25" s="237"/>
      <c r="EB25" s="271"/>
      <c r="EC25" s="272"/>
      <c r="ED25" s="272"/>
      <c r="EE25" s="272"/>
      <c r="EF25" s="272"/>
      <c r="EG25" s="272"/>
      <c r="EH25" s="272"/>
      <c r="EI25" s="272"/>
      <c r="EJ25" s="272"/>
      <c r="EK25" s="272"/>
      <c r="EL25" s="272"/>
      <c r="EM25" s="272"/>
      <c r="EN25" s="272"/>
      <c r="EO25" s="272"/>
      <c r="EP25" s="272"/>
      <c r="EQ25" s="272"/>
      <c r="ER25" s="272"/>
      <c r="ES25" s="273"/>
      <c r="ET25" s="241">
        <f>SUM(CR25:ES26)</f>
        <v>0</v>
      </c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3"/>
    </row>
    <row r="26" spans="1:167" ht="12" customHeight="1">
      <c r="A26" s="142" t="s">
        <v>24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3"/>
      <c r="BZ26" s="82"/>
      <c r="CA26" s="83"/>
      <c r="CB26" s="83"/>
      <c r="CC26" s="83"/>
      <c r="CD26" s="83"/>
      <c r="CE26" s="83"/>
      <c r="CF26" s="84"/>
      <c r="CG26" s="76"/>
      <c r="CH26" s="77"/>
      <c r="CI26" s="77"/>
      <c r="CJ26" s="77"/>
      <c r="CK26" s="77"/>
      <c r="CL26" s="77"/>
      <c r="CM26" s="77"/>
      <c r="CN26" s="77"/>
      <c r="CO26" s="77"/>
      <c r="CP26" s="77"/>
      <c r="CQ26" s="78"/>
      <c r="CR26" s="238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40"/>
      <c r="DJ26" s="238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40"/>
      <c r="EB26" s="274"/>
      <c r="EC26" s="275"/>
      <c r="ED26" s="275"/>
      <c r="EE26" s="275"/>
      <c r="EF26" s="275"/>
      <c r="EG26" s="275"/>
      <c r="EH26" s="275"/>
      <c r="EI26" s="275"/>
      <c r="EJ26" s="275"/>
      <c r="EK26" s="275"/>
      <c r="EL26" s="275"/>
      <c r="EM26" s="275"/>
      <c r="EN26" s="275"/>
      <c r="EO26" s="275"/>
      <c r="EP26" s="275"/>
      <c r="EQ26" s="275"/>
      <c r="ER26" s="275"/>
      <c r="ES26" s="276"/>
      <c r="ET26" s="244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6"/>
    </row>
    <row r="27" spans="1:167" ht="12" customHeight="1">
      <c r="A27" s="144" t="s">
        <v>25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5"/>
      <c r="BZ27" s="65" t="s">
        <v>11</v>
      </c>
      <c r="CA27" s="66"/>
      <c r="CB27" s="66"/>
      <c r="CC27" s="66"/>
      <c r="CD27" s="66"/>
      <c r="CE27" s="66"/>
      <c r="CF27" s="66"/>
      <c r="CG27" s="97">
        <v>172</v>
      </c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>
        <v>-77313.600000000006</v>
      </c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33">
        <f>SUM(CR27:ES27)</f>
        <v>-77313.600000000006</v>
      </c>
      <c r="EU27" s="233"/>
      <c r="EV27" s="233"/>
      <c r="EW27" s="233"/>
      <c r="EX27" s="233"/>
      <c r="EY27" s="233"/>
      <c r="EZ27" s="233"/>
      <c r="FA27" s="233"/>
      <c r="FB27" s="233"/>
      <c r="FC27" s="233"/>
      <c r="FD27" s="233"/>
      <c r="FE27" s="233"/>
      <c r="FF27" s="233"/>
      <c r="FG27" s="233"/>
      <c r="FH27" s="233"/>
      <c r="FI27" s="233"/>
      <c r="FJ27" s="233"/>
      <c r="FK27" s="234"/>
    </row>
    <row r="28" spans="1:167" ht="12" customHeight="1">
      <c r="A28" s="164" t="s">
        <v>180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5"/>
      <c r="BZ28" s="79" t="s">
        <v>12</v>
      </c>
      <c r="CA28" s="80"/>
      <c r="CB28" s="80"/>
      <c r="CC28" s="80"/>
      <c r="CD28" s="80"/>
      <c r="CE28" s="80"/>
      <c r="CF28" s="81"/>
      <c r="CG28" s="73">
        <v>172</v>
      </c>
      <c r="CH28" s="74"/>
      <c r="CI28" s="74"/>
      <c r="CJ28" s="74"/>
      <c r="CK28" s="74"/>
      <c r="CL28" s="74"/>
      <c r="CM28" s="74"/>
      <c r="CN28" s="74"/>
      <c r="CO28" s="74"/>
      <c r="CP28" s="74"/>
      <c r="CQ28" s="75"/>
      <c r="CR28" s="235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7"/>
      <c r="DJ28" s="235">
        <v>-77313.600000000006</v>
      </c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36"/>
      <c r="DX28" s="236"/>
      <c r="DY28" s="236"/>
      <c r="DZ28" s="236"/>
      <c r="EA28" s="237"/>
      <c r="EB28" s="271"/>
      <c r="EC28" s="272"/>
      <c r="ED28" s="272"/>
      <c r="EE28" s="272"/>
      <c r="EF28" s="272"/>
      <c r="EG28" s="272"/>
      <c r="EH28" s="272"/>
      <c r="EI28" s="272"/>
      <c r="EJ28" s="272"/>
      <c r="EK28" s="272"/>
      <c r="EL28" s="272"/>
      <c r="EM28" s="272"/>
      <c r="EN28" s="272"/>
      <c r="EO28" s="272"/>
      <c r="EP28" s="272"/>
      <c r="EQ28" s="272"/>
      <c r="ER28" s="272"/>
      <c r="ES28" s="273"/>
      <c r="ET28" s="241">
        <f>SUM(CR28:ES29)</f>
        <v>-77313.600000000006</v>
      </c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3"/>
    </row>
    <row r="29" spans="1:167" ht="12" customHeight="1">
      <c r="A29" s="166" t="s">
        <v>181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82"/>
      <c r="CA29" s="83"/>
      <c r="CB29" s="83"/>
      <c r="CC29" s="83"/>
      <c r="CD29" s="83"/>
      <c r="CE29" s="83"/>
      <c r="CF29" s="84"/>
      <c r="CG29" s="76"/>
      <c r="CH29" s="77"/>
      <c r="CI29" s="77"/>
      <c r="CJ29" s="77"/>
      <c r="CK29" s="77"/>
      <c r="CL29" s="77"/>
      <c r="CM29" s="77"/>
      <c r="CN29" s="77"/>
      <c r="CO29" s="77"/>
      <c r="CP29" s="77"/>
      <c r="CQ29" s="78"/>
      <c r="CR29" s="238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40"/>
      <c r="DJ29" s="238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40"/>
      <c r="EB29" s="274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6"/>
      <c r="ET29" s="244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6"/>
    </row>
    <row r="30" spans="1:167" ht="12" customHeight="1">
      <c r="A30" s="170" t="s">
        <v>182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1"/>
      <c r="BZ30" s="172" t="s">
        <v>183</v>
      </c>
      <c r="CA30" s="173"/>
      <c r="CB30" s="173"/>
      <c r="CC30" s="173"/>
      <c r="CD30" s="173"/>
      <c r="CE30" s="173"/>
      <c r="CF30" s="174"/>
      <c r="CG30" s="175">
        <v>172</v>
      </c>
      <c r="CH30" s="176"/>
      <c r="CI30" s="176"/>
      <c r="CJ30" s="176"/>
      <c r="CK30" s="176"/>
      <c r="CL30" s="176"/>
      <c r="CM30" s="176"/>
      <c r="CN30" s="176"/>
      <c r="CO30" s="176"/>
      <c r="CP30" s="176"/>
      <c r="CQ30" s="118"/>
      <c r="CR30" s="277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9"/>
      <c r="DJ30" s="280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2"/>
      <c r="EB30" s="277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279"/>
      <c r="ET30" s="233">
        <f>SUM(CR30:ES30)</f>
        <v>0</v>
      </c>
      <c r="EU30" s="233"/>
      <c r="EV30" s="233"/>
      <c r="EW30" s="233"/>
      <c r="EX30" s="233"/>
      <c r="EY30" s="233"/>
      <c r="EZ30" s="233"/>
      <c r="FA30" s="233"/>
      <c r="FB30" s="233"/>
      <c r="FC30" s="233"/>
      <c r="FD30" s="233"/>
      <c r="FE30" s="233"/>
      <c r="FF30" s="233"/>
      <c r="FG30" s="233"/>
      <c r="FH30" s="233"/>
      <c r="FI30" s="233"/>
      <c r="FJ30" s="233"/>
      <c r="FK30" s="234"/>
    </row>
    <row r="31" spans="1:167" ht="12" customHeight="1">
      <c r="A31" s="144" t="s">
        <v>138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5"/>
      <c r="BZ31" s="65" t="s">
        <v>179</v>
      </c>
      <c r="CA31" s="66"/>
      <c r="CB31" s="66"/>
      <c r="CC31" s="66"/>
      <c r="CD31" s="66"/>
      <c r="CE31" s="66"/>
      <c r="CF31" s="66"/>
      <c r="CG31" s="97">
        <v>173</v>
      </c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33">
        <f>SUM(CR31:ES31)</f>
        <v>0</v>
      </c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4"/>
    </row>
    <row r="32" spans="1:167" ht="15" customHeight="1">
      <c r="A32" s="162" t="s">
        <v>26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3"/>
      <c r="BZ32" s="65" t="s">
        <v>13</v>
      </c>
      <c r="CA32" s="66"/>
      <c r="CB32" s="66"/>
      <c r="CC32" s="66"/>
      <c r="CD32" s="66"/>
      <c r="CE32" s="66"/>
      <c r="CF32" s="66"/>
      <c r="CG32" s="97">
        <v>180</v>
      </c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233">
        <f>CR33+CR35+CR36+CR37</f>
        <v>1425131.65</v>
      </c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>
        <f>DJ33+DJ35+DJ36+DJ37</f>
        <v>25970213.050000001</v>
      </c>
      <c r="DK32" s="233"/>
      <c r="DL32" s="233"/>
      <c r="DM32" s="233"/>
      <c r="DN32" s="233"/>
      <c r="DO32" s="233"/>
      <c r="DP32" s="233"/>
      <c r="DQ32" s="233"/>
      <c r="DR32" s="233"/>
      <c r="DS32" s="233"/>
      <c r="DT32" s="233"/>
      <c r="DU32" s="233"/>
      <c r="DV32" s="233"/>
      <c r="DW32" s="233"/>
      <c r="DX32" s="233"/>
      <c r="DY32" s="233"/>
      <c r="DZ32" s="233"/>
      <c r="EA32" s="233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33">
        <f>SUM(CR32:ES32)</f>
        <v>27395344.699999999</v>
      </c>
      <c r="EU32" s="233"/>
      <c r="EV32" s="233"/>
      <c r="EW32" s="233"/>
      <c r="EX32" s="233"/>
      <c r="EY32" s="233"/>
      <c r="EZ32" s="233"/>
      <c r="FA32" s="233"/>
      <c r="FB32" s="233"/>
      <c r="FC32" s="233"/>
      <c r="FD32" s="233"/>
      <c r="FE32" s="233"/>
      <c r="FF32" s="233"/>
      <c r="FG32" s="233"/>
      <c r="FH32" s="233"/>
      <c r="FI32" s="233"/>
      <c r="FJ32" s="233"/>
      <c r="FK32" s="234"/>
    </row>
    <row r="33" spans="1:203" ht="12" customHeight="1">
      <c r="A33" s="164" t="s">
        <v>23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5"/>
      <c r="BZ33" s="79" t="s">
        <v>184</v>
      </c>
      <c r="CA33" s="80"/>
      <c r="CB33" s="80"/>
      <c r="CC33" s="80"/>
      <c r="CD33" s="80"/>
      <c r="CE33" s="80"/>
      <c r="CF33" s="81"/>
      <c r="CG33" s="73">
        <v>180</v>
      </c>
      <c r="CH33" s="74"/>
      <c r="CI33" s="74"/>
      <c r="CJ33" s="74"/>
      <c r="CK33" s="74"/>
      <c r="CL33" s="74"/>
      <c r="CM33" s="74"/>
      <c r="CN33" s="74"/>
      <c r="CO33" s="74"/>
      <c r="CP33" s="74"/>
      <c r="CQ33" s="75"/>
      <c r="CR33" s="271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72"/>
      <c r="DI33" s="273"/>
      <c r="DJ33" s="235">
        <f>25970213.05</f>
        <v>25970213.050000001</v>
      </c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7"/>
      <c r="EB33" s="271"/>
      <c r="EC33" s="272"/>
      <c r="ED33" s="272"/>
      <c r="EE33" s="272"/>
      <c r="EF33" s="272"/>
      <c r="EG33" s="272"/>
      <c r="EH33" s="272"/>
      <c r="EI33" s="272"/>
      <c r="EJ33" s="272"/>
      <c r="EK33" s="272"/>
      <c r="EL33" s="272"/>
      <c r="EM33" s="272"/>
      <c r="EN33" s="272"/>
      <c r="EO33" s="272"/>
      <c r="EP33" s="272"/>
      <c r="EQ33" s="272"/>
      <c r="ER33" s="272"/>
      <c r="ES33" s="273"/>
      <c r="ET33" s="241">
        <f>SUM(CR33:ES34)</f>
        <v>25970213.050000001</v>
      </c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3"/>
      <c r="FL33" s="219" t="s">
        <v>289</v>
      </c>
      <c r="FM33" s="220"/>
      <c r="FN33" s="220"/>
      <c r="FO33" s="220"/>
      <c r="FP33" s="220"/>
      <c r="FQ33" s="220"/>
      <c r="FR33" s="220"/>
      <c r="FS33" s="220"/>
      <c r="FT33" s="220"/>
      <c r="FU33" s="220"/>
      <c r="FV33" s="220"/>
      <c r="FW33" s="220"/>
      <c r="FX33" s="220"/>
      <c r="FY33" s="220"/>
      <c r="FZ33" s="220"/>
      <c r="GA33" s="220"/>
      <c r="GB33" s="220"/>
      <c r="GC33" s="221"/>
      <c r="GD33" s="301" t="s">
        <v>276</v>
      </c>
      <c r="GE33" s="302"/>
      <c r="GF33" s="302"/>
      <c r="GG33" s="302"/>
      <c r="GH33" s="302"/>
      <c r="GI33" s="302"/>
      <c r="GJ33" s="302"/>
      <c r="GK33" s="302"/>
      <c r="GL33" s="302"/>
      <c r="GM33" s="302"/>
      <c r="GN33" s="302"/>
      <c r="GO33" s="302"/>
      <c r="GP33" s="302"/>
      <c r="GQ33" s="302"/>
      <c r="GR33" s="302"/>
      <c r="GS33" s="302"/>
      <c r="GT33" s="302"/>
      <c r="GU33" s="303"/>
    </row>
    <row r="34" spans="1:203" ht="12" customHeight="1">
      <c r="A34" s="142" t="s">
        <v>188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3"/>
      <c r="BZ34" s="82"/>
      <c r="CA34" s="83"/>
      <c r="CB34" s="83"/>
      <c r="CC34" s="83"/>
      <c r="CD34" s="83"/>
      <c r="CE34" s="83"/>
      <c r="CF34" s="84"/>
      <c r="CG34" s="76"/>
      <c r="CH34" s="77"/>
      <c r="CI34" s="77"/>
      <c r="CJ34" s="77"/>
      <c r="CK34" s="77"/>
      <c r="CL34" s="77"/>
      <c r="CM34" s="77"/>
      <c r="CN34" s="77"/>
      <c r="CO34" s="77"/>
      <c r="CP34" s="77"/>
      <c r="CQ34" s="78"/>
      <c r="CR34" s="274"/>
      <c r="CS34" s="275"/>
      <c r="CT34" s="275"/>
      <c r="CU34" s="275"/>
      <c r="CV34" s="275"/>
      <c r="CW34" s="275"/>
      <c r="CX34" s="275"/>
      <c r="CY34" s="275"/>
      <c r="CZ34" s="275"/>
      <c r="DA34" s="275"/>
      <c r="DB34" s="275"/>
      <c r="DC34" s="275"/>
      <c r="DD34" s="275"/>
      <c r="DE34" s="275"/>
      <c r="DF34" s="275"/>
      <c r="DG34" s="275"/>
      <c r="DH34" s="275"/>
      <c r="DI34" s="276"/>
      <c r="DJ34" s="238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40"/>
      <c r="EB34" s="274"/>
      <c r="EC34" s="275"/>
      <c r="ED34" s="275"/>
      <c r="EE34" s="275"/>
      <c r="EF34" s="275"/>
      <c r="EG34" s="275"/>
      <c r="EH34" s="275"/>
      <c r="EI34" s="275"/>
      <c r="EJ34" s="275"/>
      <c r="EK34" s="275"/>
      <c r="EL34" s="275"/>
      <c r="EM34" s="275"/>
      <c r="EN34" s="275"/>
      <c r="EO34" s="275"/>
      <c r="EP34" s="275"/>
      <c r="EQ34" s="275"/>
      <c r="ER34" s="275"/>
      <c r="ES34" s="276"/>
      <c r="ET34" s="244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6"/>
      <c r="FL34" s="222"/>
      <c r="FM34" s="223"/>
      <c r="FN34" s="223"/>
      <c r="FO34" s="223"/>
      <c r="FP34" s="223"/>
      <c r="FQ34" s="223"/>
      <c r="FR34" s="223"/>
      <c r="FS34" s="223"/>
      <c r="FT34" s="223"/>
      <c r="FU34" s="223"/>
      <c r="FV34" s="223"/>
      <c r="FW34" s="223"/>
      <c r="FX34" s="223"/>
      <c r="FY34" s="223"/>
      <c r="FZ34" s="223"/>
      <c r="GA34" s="223"/>
      <c r="GB34" s="223"/>
      <c r="GC34" s="224"/>
      <c r="GD34" s="304"/>
      <c r="GE34" s="305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6"/>
    </row>
    <row r="35" spans="1:203" ht="12" customHeight="1">
      <c r="A35" s="144" t="s">
        <v>189</v>
      </c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5"/>
      <c r="BZ35" s="65" t="s">
        <v>185</v>
      </c>
      <c r="CA35" s="66"/>
      <c r="CB35" s="66"/>
      <c r="CC35" s="66"/>
      <c r="CD35" s="66"/>
      <c r="CE35" s="66"/>
      <c r="CF35" s="66"/>
      <c r="CG35" s="97">
        <v>180</v>
      </c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250">
        <v>1425131.65</v>
      </c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33">
        <f>SUM(CR35:ES35)</f>
        <v>1425131.65</v>
      </c>
      <c r="EU35" s="233"/>
      <c r="EV35" s="233"/>
      <c r="EW35" s="233"/>
      <c r="EX35" s="233"/>
      <c r="EY35" s="233"/>
      <c r="EZ35" s="233"/>
      <c r="FA35" s="233"/>
      <c r="FB35" s="233"/>
      <c r="FC35" s="233"/>
      <c r="FD35" s="233"/>
      <c r="FE35" s="233"/>
      <c r="FF35" s="233"/>
      <c r="FG35" s="233"/>
      <c r="FH35" s="233"/>
      <c r="FI35" s="233"/>
      <c r="FJ35" s="233"/>
      <c r="FK35" s="234"/>
    </row>
    <row r="36" spans="1:203" ht="12" customHeight="1">
      <c r="A36" s="144" t="s">
        <v>190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5"/>
      <c r="BZ36" s="65" t="s">
        <v>186</v>
      </c>
      <c r="CA36" s="66"/>
      <c r="CB36" s="66"/>
      <c r="CC36" s="66"/>
      <c r="CD36" s="66"/>
      <c r="CE36" s="66"/>
      <c r="CF36" s="66"/>
      <c r="CG36" s="97">
        <v>180</v>
      </c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33">
        <f>SUM(CR36:ES36)</f>
        <v>0</v>
      </c>
      <c r="EU36" s="233"/>
      <c r="EV36" s="233"/>
      <c r="EW36" s="233"/>
      <c r="EX36" s="233"/>
      <c r="EY36" s="233"/>
      <c r="EZ36" s="233"/>
      <c r="FA36" s="233"/>
      <c r="FB36" s="233"/>
      <c r="FC36" s="233"/>
      <c r="FD36" s="233"/>
      <c r="FE36" s="233"/>
      <c r="FF36" s="233"/>
      <c r="FG36" s="233"/>
      <c r="FH36" s="233"/>
      <c r="FI36" s="233"/>
      <c r="FJ36" s="233"/>
      <c r="FK36" s="234"/>
    </row>
    <row r="37" spans="1:203" ht="12" customHeight="1">
      <c r="A37" s="144" t="s">
        <v>191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5"/>
      <c r="BZ37" s="65" t="s">
        <v>187</v>
      </c>
      <c r="CA37" s="66"/>
      <c r="CB37" s="66"/>
      <c r="CC37" s="66"/>
      <c r="CD37" s="66"/>
      <c r="CE37" s="66"/>
      <c r="CF37" s="66"/>
      <c r="CG37" s="97">
        <v>180</v>
      </c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0">
        <f>10367.21-10367.21</f>
        <v>0</v>
      </c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33">
        <f>SUM(CR37:ES37)</f>
        <v>0</v>
      </c>
      <c r="EU37" s="233"/>
      <c r="EV37" s="233"/>
      <c r="EW37" s="233"/>
      <c r="EX37" s="233"/>
      <c r="EY37" s="233"/>
      <c r="EZ37" s="233"/>
      <c r="FA37" s="233"/>
      <c r="FB37" s="233"/>
      <c r="FC37" s="233"/>
      <c r="FD37" s="233"/>
      <c r="FE37" s="233"/>
      <c r="FF37" s="233"/>
      <c r="FG37" s="233"/>
      <c r="FH37" s="233"/>
      <c r="FI37" s="233"/>
      <c r="FJ37" s="233"/>
      <c r="FK37" s="234"/>
    </row>
    <row r="38" spans="1:203" ht="15" customHeight="1">
      <c r="A38" s="168" t="s">
        <v>27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9"/>
      <c r="BZ38" s="65" t="s">
        <v>14</v>
      </c>
      <c r="CA38" s="66"/>
      <c r="CB38" s="66"/>
      <c r="CC38" s="66"/>
      <c r="CD38" s="66"/>
      <c r="CE38" s="66"/>
      <c r="CF38" s="66"/>
      <c r="CG38" s="97">
        <v>130</v>
      </c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33">
        <f>SUM(CR38:ES38)</f>
        <v>0</v>
      </c>
      <c r="EU38" s="233"/>
      <c r="EV38" s="233"/>
      <c r="EW38" s="233"/>
      <c r="EX38" s="233"/>
      <c r="EY38" s="233"/>
      <c r="EZ38" s="233"/>
      <c r="FA38" s="233"/>
      <c r="FB38" s="233"/>
      <c r="FC38" s="233"/>
      <c r="FD38" s="233"/>
      <c r="FE38" s="233"/>
      <c r="FF38" s="233"/>
      <c r="FG38" s="233"/>
      <c r="FH38" s="233"/>
      <c r="FI38" s="233"/>
      <c r="FJ38" s="233"/>
      <c r="FK38" s="234"/>
    </row>
    <row r="39" spans="1:203" ht="15" customHeight="1">
      <c r="FK39" s="41" t="s">
        <v>166</v>
      </c>
    </row>
    <row r="40" spans="1:203" s="12" customFormat="1" ht="33" customHeight="1">
      <c r="A40" s="161" t="s">
        <v>136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 t="s">
        <v>137</v>
      </c>
      <c r="CA40" s="123"/>
      <c r="CB40" s="123"/>
      <c r="CC40" s="123"/>
      <c r="CD40" s="123"/>
      <c r="CE40" s="123"/>
      <c r="CF40" s="123"/>
      <c r="CG40" s="123" t="s">
        <v>173</v>
      </c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253" t="s">
        <v>174</v>
      </c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 t="s">
        <v>175</v>
      </c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 t="s">
        <v>2</v>
      </c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 t="s">
        <v>1</v>
      </c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6"/>
      <c r="FL40" s="39"/>
      <c r="FM40" s="39"/>
      <c r="FN40" s="39"/>
    </row>
    <row r="41" spans="1:203" s="13" customFormat="1" ht="12" customHeight="1" thickBot="1">
      <c r="A41" s="158">
        <v>1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98">
        <v>2</v>
      </c>
      <c r="CA41" s="98"/>
      <c r="CB41" s="98"/>
      <c r="CC41" s="98"/>
      <c r="CD41" s="98"/>
      <c r="CE41" s="98"/>
      <c r="CF41" s="98"/>
      <c r="CG41" s="98">
        <v>3</v>
      </c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255">
        <v>4</v>
      </c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>
        <v>5</v>
      </c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>
        <v>6</v>
      </c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>
        <v>7</v>
      </c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69"/>
      <c r="FL41" s="40"/>
      <c r="FM41" s="40"/>
      <c r="FN41" s="40"/>
    </row>
    <row r="42" spans="1:203" ht="25.5" customHeight="1">
      <c r="A42" s="191" t="s">
        <v>241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2"/>
      <c r="BZ42" s="138" t="s">
        <v>30</v>
      </c>
      <c r="CA42" s="139"/>
      <c r="CB42" s="139"/>
      <c r="CC42" s="139"/>
      <c r="CD42" s="139"/>
      <c r="CE42" s="139"/>
      <c r="CF42" s="139"/>
      <c r="CG42" s="140">
        <v>200</v>
      </c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254">
        <f>CR43+CR48+CR56+CR60+CR64+CR68+CR72+CR76+CR81</f>
        <v>1410326.65</v>
      </c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>
        <f>DJ43+DJ48+DJ56+DJ60+DJ64+DJ68+DJ72+DJ76+DJ81</f>
        <v>31811742.839999996</v>
      </c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>
        <f>EB43+EB48+EB56+EB60+EB64+EB68+EB72+EB76+EB81</f>
        <v>0</v>
      </c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>
        <f>SUM(CR42:ES42)</f>
        <v>33222069.489999995</v>
      </c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70"/>
    </row>
    <row r="43" spans="1:203" ht="15" customHeight="1">
      <c r="A43" s="162" t="s">
        <v>147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3"/>
      <c r="BZ43" s="65" t="s">
        <v>31</v>
      </c>
      <c r="CA43" s="66"/>
      <c r="CB43" s="66"/>
      <c r="CC43" s="66"/>
      <c r="CD43" s="66"/>
      <c r="CE43" s="66"/>
      <c r="CF43" s="66"/>
      <c r="CG43" s="97">
        <v>210</v>
      </c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233">
        <f>SUM(CR44:DI47)</f>
        <v>394963.65</v>
      </c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>
        <f>SUM(DJ44:EA47)</f>
        <v>21844640.859999999</v>
      </c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33">
        <f>SUM(CR43:ES43)</f>
        <v>22239604.509999998</v>
      </c>
      <c r="EU43" s="233"/>
      <c r="EV43" s="233"/>
      <c r="EW43" s="233"/>
      <c r="EX43" s="233"/>
      <c r="EY43" s="233"/>
      <c r="EZ43" s="233"/>
      <c r="FA43" s="233"/>
      <c r="FB43" s="233"/>
      <c r="FC43" s="233"/>
      <c r="FD43" s="233"/>
      <c r="FE43" s="233"/>
      <c r="FF43" s="233"/>
      <c r="FG43" s="233"/>
      <c r="FH43" s="233"/>
      <c r="FI43" s="233"/>
      <c r="FJ43" s="233"/>
      <c r="FK43" s="234"/>
    </row>
    <row r="44" spans="1:203" ht="12" customHeight="1">
      <c r="A44" s="164" t="s">
        <v>23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5"/>
      <c r="BZ44" s="79" t="s">
        <v>32</v>
      </c>
      <c r="CA44" s="80"/>
      <c r="CB44" s="80"/>
      <c r="CC44" s="80"/>
      <c r="CD44" s="80"/>
      <c r="CE44" s="80"/>
      <c r="CF44" s="81"/>
      <c r="CG44" s="73">
        <v>211</v>
      </c>
      <c r="CH44" s="74"/>
      <c r="CI44" s="74"/>
      <c r="CJ44" s="74"/>
      <c r="CK44" s="74"/>
      <c r="CL44" s="74"/>
      <c r="CM44" s="74"/>
      <c r="CN44" s="74"/>
      <c r="CO44" s="74"/>
      <c r="CP44" s="74"/>
      <c r="CQ44" s="75"/>
      <c r="CR44" s="235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7"/>
      <c r="DJ44" s="235">
        <v>16857655.010000002</v>
      </c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36"/>
      <c r="DX44" s="236"/>
      <c r="DY44" s="236"/>
      <c r="DZ44" s="236"/>
      <c r="EA44" s="237"/>
      <c r="EB44" s="271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3"/>
      <c r="ET44" s="241">
        <f>SUM(CR44:ES45)</f>
        <v>16857655.010000002</v>
      </c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3"/>
    </row>
    <row r="45" spans="1:203" ht="12" customHeight="1">
      <c r="A45" s="142" t="s">
        <v>159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3"/>
      <c r="BZ45" s="82"/>
      <c r="CA45" s="83"/>
      <c r="CB45" s="83"/>
      <c r="CC45" s="83"/>
      <c r="CD45" s="83"/>
      <c r="CE45" s="83"/>
      <c r="CF45" s="84"/>
      <c r="CG45" s="76"/>
      <c r="CH45" s="77"/>
      <c r="CI45" s="77"/>
      <c r="CJ45" s="77"/>
      <c r="CK45" s="77"/>
      <c r="CL45" s="77"/>
      <c r="CM45" s="77"/>
      <c r="CN45" s="77"/>
      <c r="CO45" s="77"/>
      <c r="CP45" s="77"/>
      <c r="CQ45" s="78"/>
      <c r="CR45" s="238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40"/>
      <c r="DJ45" s="238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40"/>
      <c r="EB45" s="274"/>
      <c r="EC45" s="275"/>
      <c r="ED45" s="275"/>
      <c r="EE45" s="275"/>
      <c r="EF45" s="275"/>
      <c r="EG45" s="275"/>
      <c r="EH45" s="275"/>
      <c r="EI45" s="275"/>
      <c r="EJ45" s="275"/>
      <c r="EK45" s="275"/>
      <c r="EL45" s="275"/>
      <c r="EM45" s="275"/>
      <c r="EN45" s="275"/>
      <c r="EO45" s="275"/>
      <c r="EP45" s="275"/>
      <c r="EQ45" s="275"/>
      <c r="ER45" s="275"/>
      <c r="ES45" s="276"/>
      <c r="ET45" s="244"/>
      <c r="EU45" s="245"/>
      <c r="EV45" s="245"/>
      <c r="EW45" s="245"/>
      <c r="EX45" s="245"/>
      <c r="EY45" s="245"/>
      <c r="EZ45" s="245"/>
      <c r="FA45" s="245"/>
      <c r="FB45" s="245"/>
      <c r="FC45" s="245"/>
      <c r="FD45" s="245"/>
      <c r="FE45" s="245"/>
      <c r="FF45" s="245"/>
      <c r="FG45" s="245"/>
      <c r="FH45" s="245"/>
      <c r="FI45" s="245"/>
      <c r="FJ45" s="245"/>
      <c r="FK45" s="246"/>
    </row>
    <row r="46" spans="1:203" ht="15" customHeight="1">
      <c r="A46" s="144" t="s">
        <v>35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5"/>
      <c r="BZ46" s="65" t="s">
        <v>33</v>
      </c>
      <c r="CA46" s="66"/>
      <c r="CB46" s="66"/>
      <c r="CC46" s="66"/>
      <c r="CD46" s="66"/>
      <c r="CE46" s="66"/>
      <c r="CF46" s="66"/>
      <c r="CG46" s="97">
        <v>212</v>
      </c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250">
        <v>394963.65</v>
      </c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/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33">
        <f>SUM(CR46:ES46)</f>
        <v>394963.65</v>
      </c>
      <c r="EU46" s="233"/>
      <c r="EV46" s="233"/>
      <c r="EW46" s="233"/>
      <c r="EX46" s="233"/>
      <c r="EY46" s="233"/>
      <c r="EZ46" s="233"/>
      <c r="FA46" s="233"/>
      <c r="FB46" s="233"/>
      <c r="FC46" s="233"/>
      <c r="FD46" s="233"/>
      <c r="FE46" s="233"/>
      <c r="FF46" s="233"/>
      <c r="FG46" s="233"/>
      <c r="FH46" s="233"/>
      <c r="FI46" s="233"/>
      <c r="FJ46" s="233"/>
      <c r="FK46" s="234"/>
    </row>
    <row r="47" spans="1:203" ht="15" customHeight="1">
      <c r="A47" s="144" t="s">
        <v>148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5"/>
      <c r="BZ47" s="65" t="s">
        <v>34</v>
      </c>
      <c r="CA47" s="66"/>
      <c r="CB47" s="66"/>
      <c r="CC47" s="66"/>
      <c r="CD47" s="66"/>
      <c r="CE47" s="66"/>
      <c r="CF47" s="66"/>
      <c r="CG47" s="97">
        <v>213</v>
      </c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>
        <v>4986985.8499999996</v>
      </c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33">
        <f>SUM(CR47:ES47)</f>
        <v>4986985.8499999996</v>
      </c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3"/>
      <c r="FK47" s="234"/>
    </row>
    <row r="48" spans="1:203" ht="15" customHeight="1">
      <c r="A48" s="162" t="s">
        <v>149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3"/>
      <c r="BZ48" s="65" t="s">
        <v>36</v>
      </c>
      <c r="CA48" s="66"/>
      <c r="CB48" s="66"/>
      <c r="CC48" s="66"/>
      <c r="CD48" s="66"/>
      <c r="CE48" s="66"/>
      <c r="CF48" s="66"/>
      <c r="CG48" s="97">
        <v>220</v>
      </c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233">
        <f>SUM(CR49:DI55)</f>
        <v>1015363</v>
      </c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>
        <f>SUM(DJ49:EA55)</f>
        <v>3132948.0700000003</v>
      </c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33"/>
      <c r="DW48" s="233"/>
      <c r="DX48" s="233"/>
      <c r="DY48" s="233"/>
      <c r="DZ48" s="233"/>
      <c r="EA48" s="233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33">
        <f>SUM(CR48:ES48)</f>
        <v>4148311.0700000003</v>
      </c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3"/>
      <c r="FK48" s="234"/>
    </row>
    <row r="49" spans="1:167" ht="12" customHeight="1">
      <c r="A49" s="164" t="s">
        <v>23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5"/>
      <c r="BZ49" s="79" t="s">
        <v>37</v>
      </c>
      <c r="CA49" s="80"/>
      <c r="CB49" s="80"/>
      <c r="CC49" s="80"/>
      <c r="CD49" s="80"/>
      <c r="CE49" s="80"/>
      <c r="CF49" s="81"/>
      <c r="CG49" s="73">
        <v>221</v>
      </c>
      <c r="CH49" s="74"/>
      <c r="CI49" s="74"/>
      <c r="CJ49" s="74"/>
      <c r="CK49" s="74"/>
      <c r="CL49" s="74"/>
      <c r="CM49" s="74"/>
      <c r="CN49" s="74"/>
      <c r="CO49" s="74"/>
      <c r="CP49" s="74"/>
      <c r="CQ49" s="75"/>
      <c r="CR49" s="235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7"/>
      <c r="DJ49" s="235">
        <v>17825.2</v>
      </c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7"/>
      <c r="EB49" s="271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3"/>
      <c r="ET49" s="241">
        <f>SUM(CR49:ES50)</f>
        <v>17825.2</v>
      </c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3"/>
    </row>
    <row r="50" spans="1:167" ht="12" customHeight="1">
      <c r="A50" s="142" t="s">
        <v>43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3"/>
      <c r="BZ50" s="82"/>
      <c r="CA50" s="83"/>
      <c r="CB50" s="83"/>
      <c r="CC50" s="83"/>
      <c r="CD50" s="83"/>
      <c r="CE50" s="83"/>
      <c r="CF50" s="84"/>
      <c r="CG50" s="76"/>
      <c r="CH50" s="77"/>
      <c r="CI50" s="77"/>
      <c r="CJ50" s="77"/>
      <c r="CK50" s="77"/>
      <c r="CL50" s="77"/>
      <c r="CM50" s="77"/>
      <c r="CN50" s="77"/>
      <c r="CO50" s="77"/>
      <c r="CP50" s="77"/>
      <c r="CQ50" s="78"/>
      <c r="CR50" s="238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40"/>
      <c r="DJ50" s="238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39"/>
      <c r="DW50" s="239"/>
      <c r="DX50" s="239"/>
      <c r="DY50" s="239"/>
      <c r="DZ50" s="239"/>
      <c r="EA50" s="240"/>
      <c r="EB50" s="274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6"/>
      <c r="ET50" s="244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6"/>
    </row>
    <row r="51" spans="1:167" ht="15" customHeight="1">
      <c r="A51" s="144" t="s">
        <v>44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5"/>
      <c r="BZ51" s="65" t="s">
        <v>38</v>
      </c>
      <c r="CA51" s="66"/>
      <c r="CB51" s="66"/>
      <c r="CC51" s="66"/>
      <c r="CD51" s="66"/>
      <c r="CE51" s="66"/>
      <c r="CF51" s="66"/>
      <c r="CG51" s="97">
        <v>222</v>
      </c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250">
        <v>18245</v>
      </c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>
        <v>6600</v>
      </c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33">
        <f t="shared" ref="ET51:ET56" si="0">SUM(CR51:ES51)</f>
        <v>24845</v>
      </c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4"/>
    </row>
    <row r="52" spans="1:167" ht="15" customHeight="1">
      <c r="A52" s="144" t="s">
        <v>45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5"/>
      <c r="BZ52" s="65" t="s">
        <v>39</v>
      </c>
      <c r="CA52" s="66"/>
      <c r="CB52" s="66"/>
      <c r="CC52" s="66"/>
      <c r="CD52" s="66"/>
      <c r="CE52" s="66"/>
      <c r="CF52" s="66"/>
      <c r="CG52" s="97">
        <v>223</v>
      </c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>
        <v>2285970.6800000002</v>
      </c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33">
        <f t="shared" si="0"/>
        <v>2285970.6800000002</v>
      </c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3"/>
      <c r="FK52" s="234"/>
    </row>
    <row r="53" spans="1:167" ht="15" customHeight="1">
      <c r="A53" s="144" t="s">
        <v>46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5"/>
      <c r="BZ53" s="65" t="s">
        <v>40</v>
      </c>
      <c r="CA53" s="66"/>
      <c r="CB53" s="66"/>
      <c r="CC53" s="66"/>
      <c r="CD53" s="66"/>
      <c r="CE53" s="66"/>
      <c r="CF53" s="66"/>
      <c r="CG53" s="97">
        <v>224</v>
      </c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250"/>
      <c r="CS53" s="250"/>
      <c r="CT53" s="250"/>
      <c r="CU53" s="250"/>
      <c r="CV53" s="250"/>
      <c r="CW53" s="250"/>
      <c r="CX53" s="250"/>
      <c r="CY53" s="250"/>
      <c r="CZ53" s="250"/>
      <c r="DA53" s="250"/>
      <c r="DB53" s="250"/>
      <c r="DC53" s="250"/>
      <c r="DD53" s="250"/>
      <c r="DE53" s="250"/>
      <c r="DF53" s="250"/>
      <c r="DG53" s="250"/>
      <c r="DH53" s="250"/>
      <c r="DI53" s="250"/>
      <c r="DJ53" s="250"/>
      <c r="DK53" s="250"/>
      <c r="DL53" s="250"/>
      <c r="DM53" s="250"/>
      <c r="DN53" s="250"/>
      <c r="DO53" s="250"/>
      <c r="DP53" s="250"/>
      <c r="DQ53" s="250"/>
      <c r="DR53" s="250"/>
      <c r="DS53" s="250"/>
      <c r="DT53" s="250"/>
      <c r="DU53" s="250"/>
      <c r="DV53" s="250"/>
      <c r="DW53" s="250"/>
      <c r="DX53" s="250"/>
      <c r="DY53" s="250"/>
      <c r="DZ53" s="250"/>
      <c r="EA53" s="250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33">
        <f t="shared" si="0"/>
        <v>0</v>
      </c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3"/>
      <c r="FK53" s="234"/>
    </row>
    <row r="54" spans="1:167" ht="15" customHeight="1">
      <c r="A54" s="144" t="s">
        <v>150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5"/>
      <c r="BZ54" s="65" t="s">
        <v>41</v>
      </c>
      <c r="CA54" s="66"/>
      <c r="CB54" s="66"/>
      <c r="CC54" s="66"/>
      <c r="CD54" s="66"/>
      <c r="CE54" s="66"/>
      <c r="CF54" s="66"/>
      <c r="CG54" s="97">
        <v>225</v>
      </c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250">
        <v>997118</v>
      </c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>
        <v>517444.28</v>
      </c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33">
        <f t="shared" si="0"/>
        <v>1514562.28</v>
      </c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3"/>
      <c r="FK54" s="234"/>
    </row>
    <row r="55" spans="1:167" ht="15" customHeight="1">
      <c r="A55" s="144" t="s">
        <v>151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5"/>
      <c r="BZ55" s="65" t="s">
        <v>42</v>
      </c>
      <c r="CA55" s="66"/>
      <c r="CB55" s="66"/>
      <c r="CC55" s="66"/>
      <c r="CD55" s="66"/>
      <c r="CE55" s="66"/>
      <c r="CF55" s="66"/>
      <c r="CG55" s="97">
        <v>226</v>
      </c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250"/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>
        <v>305107.90999999997</v>
      </c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33">
        <f t="shared" si="0"/>
        <v>305107.90999999997</v>
      </c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3"/>
      <c r="FK55" s="234"/>
    </row>
    <row r="56" spans="1:167" ht="15" customHeight="1">
      <c r="A56" s="162" t="s">
        <v>192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3"/>
      <c r="BZ56" s="65" t="s">
        <v>47</v>
      </c>
      <c r="CA56" s="66"/>
      <c r="CB56" s="66"/>
      <c r="CC56" s="66"/>
      <c r="CD56" s="66"/>
      <c r="CE56" s="66"/>
      <c r="CF56" s="66"/>
      <c r="CG56" s="97">
        <v>230</v>
      </c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233">
        <f>SUM(CR57:DI59)</f>
        <v>0</v>
      </c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>
        <f>SUM(DJ57:EA59)</f>
        <v>0</v>
      </c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33"/>
      <c r="DW56" s="233"/>
      <c r="DX56" s="233"/>
      <c r="DY56" s="233"/>
      <c r="DZ56" s="233"/>
      <c r="EA56" s="233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33">
        <f t="shared" si="0"/>
        <v>0</v>
      </c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3"/>
      <c r="FK56" s="234"/>
    </row>
    <row r="57" spans="1:167" ht="12" customHeight="1">
      <c r="A57" s="164" t="s">
        <v>23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5"/>
      <c r="BZ57" s="79" t="s">
        <v>48</v>
      </c>
      <c r="CA57" s="80"/>
      <c r="CB57" s="80"/>
      <c r="CC57" s="80"/>
      <c r="CD57" s="80"/>
      <c r="CE57" s="80"/>
      <c r="CF57" s="81"/>
      <c r="CG57" s="73">
        <v>231</v>
      </c>
      <c r="CH57" s="74"/>
      <c r="CI57" s="74"/>
      <c r="CJ57" s="74"/>
      <c r="CK57" s="74"/>
      <c r="CL57" s="74"/>
      <c r="CM57" s="74"/>
      <c r="CN57" s="74"/>
      <c r="CO57" s="74"/>
      <c r="CP57" s="74"/>
      <c r="CQ57" s="75"/>
      <c r="CR57" s="271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3"/>
      <c r="DJ57" s="235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7"/>
      <c r="EB57" s="271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3"/>
      <c r="ET57" s="241">
        <f>SUM(CR57:ES58)</f>
        <v>0</v>
      </c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3"/>
    </row>
    <row r="58" spans="1:167" ht="12" customHeight="1">
      <c r="A58" s="142" t="s">
        <v>193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3"/>
      <c r="BZ58" s="82"/>
      <c r="CA58" s="83"/>
      <c r="CB58" s="83"/>
      <c r="CC58" s="83"/>
      <c r="CD58" s="83"/>
      <c r="CE58" s="83"/>
      <c r="CF58" s="84"/>
      <c r="CG58" s="76"/>
      <c r="CH58" s="77"/>
      <c r="CI58" s="77"/>
      <c r="CJ58" s="77"/>
      <c r="CK58" s="77"/>
      <c r="CL58" s="77"/>
      <c r="CM58" s="77"/>
      <c r="CN58" s="77"/>
      <c r="CO58" s="77"/>
      <c r="CP58" s="77"/>
      <c r="CQ58" s="78"/>
      <c r="CR58" s="274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6"/>
      <c r="DJ58" s="238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39"/>
      <c r="DW58" s="239"/>
      <c r="DX58" s="239"/>
      <c r="DY58" s="239"/>
      <c r="DZ58" s="239"/>
      <c r="EA58" s="240"/>
      <c r="EB58" s="274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6"/>
      <c r="ET58" s="244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6"/>
    </row>
    <row r="59" spans="1:167" ht="15" customHeight="1">
      <c r="A59" s="144" t="s">
        <v>194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5"/>
      <c r="BZ59" s="65" t="s">
        <v>49</v>
      </c>
      <c r="CA59" s="66"/>
      <c r="CB59" s="66"/>
      <c r="CC59" s="66"/>
      <c r="CD59" s="66"/>
      <c r="CE59" s="66"/>
      <c r="CF59" s="66"/>
      <c r="CG59" s="97">
        <v>232</v>
      </c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33">
        <f>SUM(CR59:ES59)</f>
        <v>0</v>
      </c>
      <c r="EU59" s="233"/>
      <c r="EV59" s="233"/>
      <c r="EW59" s="233"/>
      <c r="EX59" s="233"/>
      <c r="EY59" s="233"/>
      <c r="EZ59" s="233"/>
      <c r="FA59" s="233"/>
      <c r="FB59" s="233"/>
      <c r="FC59" s="233"/>
      <c r="FD59" s="233"/>
      <c r="FE59" s="233"/>
      <c r="FF59" s="233"/>
      <c r="FG59" s="233"/>
      <c r="FH59" s="233"/>
      <c r="FI59" s="233"/>
      <c r="FJ59" s="233"/>
      <c r="FK59" s="234"/>
    </row>
    <row r="60" spans="1:167" ht="15" customHeight="1">
      <c r="A60" s="162" t="s">
        <v>152</v>
      </c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3"/>
      <c r="BZ60" s="65" t="s">
        <v>50</v>
      </c>
      <c r="CA60" s="66"/>
      <c r="CB60" s="66"/>
      <c r="CC60" s="66"/>
      <c r="CD60" s="66"/>
      <c r="CE60" s="66"/>
      <c r="CF60" s="66"/>
      <c r="CG60" s="97">
        <v>240</v>
      </c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233">
        <f>SUM(CR61:DI63)</f>
        <v>0</v>
      </c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>
        <f>SUM(DJ61:EA63)</f>
        <v>0</v>
      </c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33"/>
      <c r="DW60" s="233"/>
      <c r="DX60" s="233"/>
      <c r="DY60" s="233"/>
      <c r="DZ60" s="233"/>
      <c r="EA60" s="233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33">
        <f>SUM(CR60:ES60)</f>
        <v>0</v>
      </c>
      <c r="EU60" s="233"/>
      <c r="EV60" s="233"/>
      <c r="EW60" s="233"/>
      <c r="EX60" s="233"/>
      <c r="EY60" s="233"/>
      <c r="EZ60" s="233"/>
      <c r="FA60" s="233"/>
      <c r="FB60" s="233"/>
      <c r="FC60" s="233"/>
      <c r="FD60" s="233"/>
      <c r="FE60" s="233"/>
      <c r="FF60" s="233"/>
      <c r="FG60" s="233"/>
      <c r="FH60" s="233"/>
      <c r="FI60" s="233"/>
      <c r="FJ60" s="233"/>
      <c r="FK60" s="234"/>
    </row>
    <row r="61" spans="1:167" ht="12" customHeight="1">
      <c r="A61" s="164" t="s">
        <v>23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5"/>
      <c r="BZ61" s="79" t="s">
        <v>51</v>
      </c>
      <c r="CA61" s="80"/>
      <c r="CB61" s="80"/>
      <c r="CC61" s="80"/>
      <c r="CD61" s="80"/>
      <c r="CE61" s="80"/>
      <c r="CF61" s="81"/>
      <c r="CG61" s="73">
        <v>241</v>
      </c>
      <c r="CH61" s="74"/>
      <c r="CI61" s="74"/>
      <c r="CJ61" s="74"/>
      <c r="CK61" s="74"/>
      <c r="CL61" s="74"/>
      <c r="CM61" s="74"/>
      <c r="CN61" s="74"/>
      <c r="CO61" s="74"/>
      <c r="CP61" s="74"/>
      <c r="CQ61" s="75"/>
      <c r="CR61" s="235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7"/>
      <c r="DJ61" s="235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7"/>
      <c r="EB61" s="271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3"/>
      <c r="ET61" s="241">
        <f>SUM(CR61:ES62)</f>
        <v>0</v>
      </c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3"/>
    </row>
    <row r="62" spans="1:167">
      <c r="A62" s="142" t="s">
        <v>153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3"/>
      <c r="BZ62" s="82"/>
      <c r="CA62" s="83"/>
      <c r="CB62" s="83"/>
      <c r="CC62" s="83"/>
      <c r="CD62" s="83"/>
      <c r="CE62" s="83"/>
      <c r="CF62" s="84"/>
      <c r="CG62" s="76"/>
      <c r="CH62" s="77"/>
      <c r="CI62" s="77"/>
      <c r="CJ62" s="77"/>
      <c r="CK62" s="77"/>
      <c r="CL62" s="77"/>
      <c r="CM62" s="77"/>
      <c r="CN62" s="77"/>
      <c r="CO62" s="77"/>
      <c r="CP62" s="77"/>
      <c r="CQ62" s="78"/>
      <c r="CR62" s="238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40"/>
      <c r="DJ62" s="238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40"/>
      <c r="EB62" s="274"/>
      <c r="EC62" s="275"/>
      <c r="ED62" s="275"/>
      <c r="EE62" s="275"/>
      <c r="EF62" s="275"/>
      <c r="EG62" s="275"/>
      <c r="EH62" s="275"/>
      <c r="EI62" s="275"/>
      <c r="EJ62" s="275"/>
      <c r="EK62" s="275"/>
      <c r="EL62" s="275"/>
      <c r="EM62" s="275"/>
      <c r="EN62" s="275"/>
      <c r="EO62" s="275"/>
      <c r="EP62" s="275"/>
      <c r="EQ62" s="275"/>
      <c r="ER62" s="275"/>
      <c r="ES62" s="276"/>
      <c r="ET62" s="244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6"/>
    </row>
    <row r="63" spans="1:167" ht="22.5" customHeight="1">
      <c r="A63" s="144" t="s">
        <v>154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5"/>
      <c r="BZ63" s="65" t="s">
        <v>52</v>
      </c>
      <c r="CA63" s="66"/>
      <c r="CB63" s="66"/>
      <c r="CC63" s="66"/>
      <c r="CD63" s="66"/>
      <c r="CE63" s="66"/>
      <c r="CF63" s="66"/>
      <c r="CG63" s="97">
        <v>242</v>
      </c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33">
        <f>SUM(CR63:ES63)</f>
        <v>0</v>
      </c>
      <c r="EU63" s="233"/>
      <c r="EV63" s="233"/>
      <c r="EW63" s="233"/>
      <c r="EX63" s="233"/>
      <c r="EY63" s="233"/>
      <c r="EZ63" s="233"/>
      <c r="FA63" s="233"/>
      <c r="FB63" s="233"/>
      <c r="FC63" s="233"/>
      <c r="FD63" s="233"/>
      <c r="FE63" s="233"/>
      <c r="FF63" s="233"/>
      <c r="FG63" s="233"/>
      <c r="FH63" s="233"/>
      <c r="FI63" s="233"/>
      <c r="FJ63" s="233"/>
      <c r="FK63" s="234"/>
    </row>
    <row r="64" spans="1:167" ht="15" customHeight="1">
      <c r="A64" s="162" t="s">
        <v>155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3"/>
      <c r="BZ64" s="65" t="s">
        <v>53</v>
      </c>
      <c r="CA64" s="66"/>
      <c r="CB64" s="66"/>
      <c r="CC64" s="66"/>
      <c r="CD64" s="66"/>
      <c r="CE64" s="66"/>
      <c r="CF64" s="66"/>
      <c r="CG64" s="97">
        <v>250</v>
      </c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233">
        <f>SUM(CR65:DI67)</f>
        <v>0</v>
      </c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>
        <f>SUM(DJ65:EA67)</f>
        <v>0</v>
      </c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33">
        <f>SUM(CR64:ES64)</f>
        <v>0</v>
      </c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4"/>
    </row>
    <row r="65" spans="1:204" ht="12" customHeight="1">
      <c r="A65" s="164" t="s">
        <v>23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5"/>
      <c r="BZ65" s="79" t="s">
        <v>54</v>
      </c>
      <c r="CA65" s="80"/>
      <c r="CB65" s="80"/>
      <c r="CC65" s="80"/>
      <c r="CD65" s="80"/>
      <c r="CE65" s="80"/>
      <c r="CF65" s="81"/>
      <c r="CG65" s="73">
        <v>252</v>
      </c>
      <c r="CH65" s="74"/>
      <c r="CI65" s="74"/>
      <c r="CJ65" s="74"/>
      <c r="CK65" s="74"/>
      <c r="CL65" s="74"/>
      <c r="CM65" s="74"/>
      <c r="CN65" s="74"/>
      <c r="CO65" s="74"/>
      <c r="CP65" s="74"/>
      <c r="CQ65" s="75"/>
      <c r="CR65" s="235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7"/>
      <c r="DJ65" s="235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7"/>
      <c r="EB65" s="271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3"/>
      <c r="ET65" s="241">
        <f>SUM(CR65:ES66)</f>
        <v>0</v>
      </c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3"/>
    </row>
    <row r="66" spans="1:204" ht="22.5" customHeight="1">
      <c r="A66" s="142" t="s">
        <v>56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3"/>
      <c r="BZ66" s="82"/>
      <c r="CA66" s="83"/>
      <c r="CB66" s="83"/>
      <c r="CC66" s="83"/>
      <c r="CD66" s="83"/>
      <c r="CE66" s="83"/>
      <c r="CF66" s="84"/>
      <c r="CG66" s="76"/>
      <c r="CH66" s="77"/>
      <c r="CI66" s="77"/>
      <c r="CJ66" s="77"/>
      <c r="CK66" s="77"/>
      <c r="CL66" s="77"/>
      <c r="CM66" s="77"/>
      <c r="CN66" s="77"/>
      <c r="CO66" s="77"/>
      <c r="CP66" s="77"/>
      <c r="CQ66" s="78"/>
      <c r="CR66" s="238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40"/>
      <c r="DJ66" s="238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40"/>
      <c r="EB66" s="274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6"/>
      <c r="ET66" s="244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6"/>
    </row>
    <row r="67" spans="1:204" ht="15" customHeight="1">
      <c r="A67" s="144" t="s">
        <v>141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5"/>
      <c r="BZ67" s="65" t="s">
        <v>55</v>
      </c>
      <c r="CA67" s="66"/>
      <c r="CB67" s="66"/>
      <c r="CC67" s="66"/>
      <c r="CD67" s="66"/>
      <c r="CE67" s="66"/>
      <c r="CF67" s="66"/>
      <c r="CG67" s="97">
        <v>253</v>
      </c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33">
        <f>SUM(CR67:ES67)</f>
        <v>0</v>
      </c>
      <c r="EU67" s="233"/>
      <c r="EV67" s="233"/>
      <c r="EW67" s="233"/>
      <c r="EX67" s="233"/>
      <c r="EY67" s="233"/>
      <c r="EZ67" s="233"/>
      <c r="FA67" s="233"/>
      <c r="FB67" s="233"/>
      <c r="FC67" s="233"/>
      <c r="FD67" s="233"/>
      <c r="FE67" s="233"/>
      <c r="FF67" s="233"/>
      <c r="FG67" s="233"/>
      <c r="FH67" s="233"/>
      <c r="FI67" s="233"/>
      <c r="FJ67" s="233"/>
      <c r="FK67" s="234"/>
    </row>
    <row r="68" spans="1:204" ht="15" customHeight="1">
      <c r="A68" s="162" t="s">
        <v>57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3"/>
      <c r="BZ68" s="65" t="s">
        <v>58</v>
      </c>
      <c r="CA68" s="66"/>
      <c r="CB68" s="66"/>
      <c r="CC68" s="66"/>
      <c r="CD68" s="66"/>
      <c r="CE68" s="66"/>
      <c r="CF68" s="66"/>
      <c r="CG68" s="97">
        <v>260</v>
      </c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233">
        <f>SUM(CR69:DI71)</f>
        <v>0</v>
      </c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>
        <f>SUM(DJ69:EA71)</f>
        <v>0</v>
      </c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33"/>
      <c r="DX68" s="233"/>
      <c r="DY68" s="233"/>
      <c r="DZ68" s="233"/>
      <c r="EA68" s="233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33">
        <f>SUM(CR68:ES68)</f>
        <v>0</v>
      </c>
      <c r="EU68" s="233"/>
      <c r="EV68" s="233"/>
      <c r="EW68" s="233"/>
      <c r="EX68" s="233"/>
      <c r="EY68" s="233"/>
      <c r="EZ68" s="233"/>
      <c r="FA68" s="233"/>
      <c r="FB68" s="233"/>
      <c r="FC68" s="233"/>
      <c r="FD68" s="233"/>
      <c r="FE68" s="233"/>
      <c r="FF68" s="233"/>
      <c r="FG68" s="233"/>
      <c r="FH68" s="233"/>
      <c r="FI68" s="233"/>
      <c r="FJ68" s="233"/>
      <c r="FK68" s="234"/>
    </row>
    <row r="69" spans="1:204" ht="12" customHeight="1">
      <c r="A69" s="164" t="s">
        <v>23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5"/>
      <c r="BZ69" s="79" t="s">
        <v>59</v>
      </c>
      <c r="CA69" s="80"/>
      <c r="CB69" s="80"/>
      <c r="CC69" s="80"/>
      <c r="CD69" s="80"/>
      <c r="CE69" s="80"/>
      <c r="CF69" s="81"/>
      <c r="CG69" s="73">
        <v>262</v>
      </c>
      <c r="CH69" s="74"/>
      <c r="CI69" s="74"/>
      <c r="CJ69" s="74"/>
      <c r="CK69" s="74"/>
      <c r="CL69" s="74"/>
      <c r="CM69" s="74"/>
      <c r="CN69" s="74"/>
      <c r="CO69" s="74"/>
      <c r="CP69" s="74"/>
      <c r="CQ69" s="75"/>
      <c r="CR69" s="235"/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7"/>
      <c r="DJ69" s="235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36"/>
      <c r="DX69" s="236"/>
      <c r="DY69" s="236"/>
      <c r="DZ69" s="236"/>
      <c r="EA69" s="237"/>
      <c r="EB69" s="271"/>
      <c r="EC69" s="272"/>
      <c r="ED69" s="272"/>
      <c r="EE69" s="272"/>
      <c r="EF69" s="272"/>
      <c r="EG69" s="272"/>
      <c r="EH69" s="272"/>
      <c r="EI69" s="272"/>
      <c r="EJ69" s="272"/>
      <c r="EK69" s="272"/>
      <c r="EL69" s="272"/>
      <c r="EM69" s="272"/>
      <c r="EN69" s="272"/>
      <c r="EO69" s="272"/>
      <c r="EP69" s="272"/>
      <c r="EQ69" s="272"/>
      <c r="ER69" s="272"/>
      <c r="ES69" s="273"/>
      <c r="ET69" s="241">
        <f>SUM(CR69:ES70)</f>
        <v>0</v>
      </c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3"/>
    </row>
    <row r="70" spans="1:204" ht="12" customHeight="1">
      <c r="A70" s="142" t="s">
        <v>61</v>
      </c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3"/>
      <c r="BZ70" s="82"/>
      <c r="CA70" s="83"/>
      <c r="CB70" s="83"/>
      <c r="CC70" s="83"/>
      <c r="CD70" s="83"/>
      <c r="CE70" s="83"/>
      <c r="CF70" s="84"/>
      <c r="CG70" s="76"/>
      <c r="CH70" s="77"/>
      <c r="CI70" s="77"/>
      <c r="CJ70" s="77"/>
      <c r="CK70" s="77"/>
      <c r="CL70" s="77"/>
      <c r="CM70" s="77"/>
      <c r="CN70" s="77"/>
      <c r="CO70" s="77"/>
      <c r="CP70" s="77"/>
      <c r="CQ70" s="78"/>
      <c r="CR70" s="238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40"/>
      <c r="DJ70" s="238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40"/>
      <c r="EB70" s="274"/>
      <c r="EC70" s="275"/>
      <c r="ED70" s="275"/>
      <c r="EE70" s="275"/>
      <c r="EF70" s="275"/>
      <c r="EG70" s="275"/>
      <c r="EH70" s="275"/>
      <c r="EI70" s="275"/>
      <c r="EJ70" s="275"/>
      <c r="EK70" s="275"/>
      <c r="EL70" s="275"/>
      <c r="EM70" s="275"/>
      <c r="EN70" s="275"/>
      <c r="EO70" s="275"/>
      <c r="EP70" s="275"/>
      <c r="EQ70" s="275"/>
      <c r="ER70" s="275"/>
      <c r="ES70" s="276"/>
      <c r="ET70" s="244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6"/>
    </row>
    <row r="71" spans="1:204" ht="12" customHeight="1">
      <c r="A71" s="144" t="s">
        <v>156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5"/>
      <c r="BZ71" s="65" t="s">
        <v>60</v>
      </c>
      <c r="CA71" s="66"/>
      <c r="CB71" s="66"/>
      <c r="CC71" s="66"/>
      <c r="CD71" s="66"/>
      <c r="CE71" s="66"/>
      <c r="CF71" s="66"/>
      <c r="CG71" s="97">
        <v>263</v>
      </c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33">
        <f>SUM(CR71:ES71)</f>
        <v>0</v>
      </c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4"/>
    </row>
    <row r="72" spans="1:204" ht="15" customHeight="1" thickBot="1">
      <c r="A72" s="156" t="s">
        <v>68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7"/>
      <c r="BZ72" s="87" t="s">
        <v>195</v>
      </c>
      <c r="CA72" s="88"/>
      <c r="CB72" s="88"/>
      <c r="CC72" s="88"/>
      <c r="CD72" s="88"/>
      <c r="CE72" s="88"/>
      <c r="CF72" s="88"/>
      <c r="CG72" s="154">
        <v>290</v>
      </c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291">
        <f>-95844.35+95844.35</f>
        <v>0</v>
      </c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>
        <v>146363.07999999999</v>
      </c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33">
        <f>SUM(CR72:ES72)</f>
        <v>146363.07999999999</v>
      </c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4"/>
      <c r="FM72" s="95" t="s">
        <v>260</v>
      </c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</row>
    <row r="73" spans="1:204" ht="15" customHeight="1">
      <c r="FK73" s="41" t="s">
        <v>163</v>
      </c>
      <c r="FM73" s="96">
        <v>95844.35</v>
      </c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</row>
    <row r="74" spans="1:204" s="12" customFormat="1" ht="33" customHeight="1">
      <c r="A74" s="161" t="s">
        <v>136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 t="s">
        <v>137</v>
      </c>
      <c r="CA74" s="123"/>
      <c r="CB74" s="123"/>
      <c r="CC74" s="123"/>
      <c r="CD74" s="123"/>
      <c r="CE74" s="123"/>
      <c r="CF74" s="123"/>
      <c r="CG74" s="123" t="s">
        <v>173</v>
      </c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253" t="s">
        <v>174</v>
      </c>
      <c r="CS74" s="253"/>
      <c r="CT74" s="253"/>
      <c r="CU74" s="253"/>
      <c r="CV74" s="253"/>
      <c r="CW74" s="253"/>
      <c r="CX74" s="253"/>
      <c r="CY74" s="253"/>
      <c r="CZ74" s="253"/>
      <c r="DA74" s="253"/>
      <c r="DB74" s="253"/>
      <c r="DC74" s="253"/>
      <c r="DD74" s="253"/>
      <c r="DE74" s="253"/>
      <c r="DF74" s="253"/>
      <c r="DG74" s="253"/>
      <c r="DH74" s="253"/>
      <c r="DI74" s="253"/>
      <c r="DJ74" s="253" t="s">
        <v>175</v>
      </c>
      <c r="DK74" s="253"/>
      <c r="DL74" s="253"/>
      <c r="DM74" s="253"/>
      <c r="DN74" s="253"/>
      <c r="DO74" s="253"/>
      <c r="DP74" s="253"/>
      <c r="DQ74" s="253"/>
      <c r="DR74" s="253"/>
      <c r="DS74" s="253"/>
      <c r="DT74" s="253"/>
      <c r="DU74" s="253"/>
      <c r="DV74" s="253"/>
      <c r="DW74" s="253"/>
      <c r="DX74" s="253"/>
      <c r="DY74" s="253"/>
      <c r="DZ74" s="253"/>
      <c r="EA74" s="253"/>
      <c r="EB74" s="253" t="s">
        <v>2</v>
      </c>
      <c r="EC74" s="253"/>
      <c r="ED74" s="253"/>
      <c r="EE74" s="253"/>
      <c r="EF74" s="253"/>
      <c r="EG74" s="253"/>
      <c r="EH74" s="253"/>
      <c r="EI74" s="253"/>
      <c r="EJ74" s="253"/>
      <c r="EK74" s="253"/>
      <c r="EL74" s="253"/>
      <c r="EM74" s="253"/>
      <c r="EN74" s="253"/>
      <c r="EO74" s="253"/>
      <c r="EP74" s="253"/>
      <c r="EQ74" s="253"/>
      <c r="ER74" s="253"/>
      <c r="ES74" s="253"/>
      <c r="ET74" s="253" t="s">
        <v>1</v>
      </c>
      <c r="EU74" s="253"/>
      <c r="EV74" s="253"/>
      <c r="EW74" s="253"/>
      <c r="EX74" s="253"/>
      <c r="EY74" s="253"/>
      <c r="EZ74" s="253"/>
      <c r="FA74" s="253"/>
      <c r="FB74" s="253"/>
      <c r="FC74" s="253"/>
      <c r="FD74" s="253"/>
      <c r="FE74" s="253"/>
      <c r="FF74" s="253"/>
      <c r="FG74" s="253"/>
      <c r="FH74" s="253"/>
      <c r="FI74" s="253"/>
      <c r="FJ74" s="253"/>
      <c r="FK74" s="256"/>
      <c r="FL74" s="39"/>
      <c r="FM74" s="39"/>
      <c r="FN74" s="39"/>
    </row>
    <row r="75" spans="1:204" s="13" customFormat="1" ht="12" customHeight="1" thickBot="1">
      <c r="A75" s="158">
        <v>1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98">
        <v>2</v>
      </c>
      <c r="CA75" s="98"/>
      <c r="CB75" s="98"/>
      <c r="CC75" s="98"/>
      <c r="CD75" s="98"/>
      <c r="CE75" s="98"/>
      <c r="CF75" s="98"/>
      <c r="CG75" s="98">
        <v>3</v>
      </c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255">
        <v>4</v>
      </c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>
        <v>5</v>
      </c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>
        <v>6</v>
      </c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>
        <v>7</v>
      </c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69"/>
      <c r="FL75" s="40"/>
      <c r="FM75" s="40"/>
      <c r="FN75" s="40"/>
    </row>
    <row r="76" spans="1:204" ht="15" customHeight="1">
      <c r="A76" s="162" t="s">
        <v>64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3"/>
      <c r="BZ76" s="138" t="s">
        <v>62</v>
      </c>
      <c r="CA76" s="139"/>
      <c r="CB76" s="139"/>
      <c r="CC76" s="139"/>
      <c r="CD76" s="139"/>
      <c r="CE76" s="139"/>
      <c r="CF76" s="139"/>
      <c r="CG76" s="140">
        <v>270</v>
      </c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254">
        <f>SUM(CR77:DI80)</f>
        <v>0</v>
      </c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>
        <f>SUM(DJ77:EA80)</f>
        <v>6687790.8300000001</v>
      </c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283"/>
      <c r="EM76" s="283"/>
      <c r="EN76" s="283"/>
      <c r="EO76" s="283"/>
      <c r="EP76" s="283"/>
      <c r="EQ76" s="283"/>
      <c r="ER76" s="283"/>
      <c r="ES76" s="283"/>
      <c r="ET76" s="254">
        <f>SUM(CR76:ES76)</f>
        <v>6687790.8300000001</v>
      </c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70"/>
    </row>
    <row r="77" spans="1:204" ht="12" customHeight="1">
      <c r="A77" s="164" t="s">
        <v>23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5"/>
      <c r="BZ77" s="79" t="s">
        <v>63</v>
      </c>
      <c r="CA77" s="80"/>
      <c r="CB77" s="80"/>
      <c r="CC77" s="80"/>
      <c r="CD77" s="80"/>
      <c r="CE77" s="80"/>
      <c r="CF77" s="81"/>
      <c r="CG77" s="73">
        <v>271</v>
      </c>
      <c r="CH77" s="74"/>
      <c r="CI77" s="74"/>
      <c r="CJ77" s="74"/>
      <c r="CK77" s="74"/>
      <c r="CL77" s="74"/>
      <c r="CM77" s="74"/>
      <c r="CN77" s="74"/>
      <c r="CO77" s="74"/>
      <c r="CP77" s="74"/>
      <c r="CQ77" s="75"/>
      <c r="CR77" s="235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7"/>
      <c r="DJ77" s="235">
        <v>260326.42</v>
      </c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36"/>
      <c r="DX77" s="236"/>
      <c r="DY77" s="236"/>
      <c r="DZ77" s="236"/>
      <c r="EA77" s="237"/>
      <c r="EB77" s="285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7"/>
      <c r="ET77" s="241">
        <f>SUM(CR77:ES78)</f>
        <v>260326.42</v>
      </c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3"/>
    </row>
    <row r="78" spans="1:204" ht="12" customHeight="1">
      <c r="A78" s="142" t="s">
        <v>65</v>
      </c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3"/>
      <c r="BZ78" s="82"/>
      <c r="CA78" s="83"/>
      <c r="CB78" s="83"/>
      <c r="CC78" s="83"/>
      <c r="CD78" s="83"/>
      <c r="CE78" s="83"/>
      <c r="CF78" s="84"/>
      <c r="CG78" s="76"/>
      <c r="CH78" s="77"/>
      <c r="CI78" s="77"/>
      <c r="CJ78" s="77"/>
      <c r="CK78" s="77"/>
      <c r="CL78" s="77"/>
      <c r="CM78" s="77"/>
      <c r="CN78" s="77"/>
      <c r="CO78" s="77"/>
      <c r="CP78" s="77"/>
      <c r="CQ78" s="78"/>
      <c r="CR78" s="238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40"/>
      <c r="DJ78" s="238"/>
      <c r="DK78" s="239"/>
      <c r="DL78" s="239"/>
      <c r="DM78" s="239"/>
      <c r="DN78" s="239"/>
      <c r="DO78" s="239"/>
      <c r="DP78" s="239"/>
      <c r="DQ78" s="239"/>
      <c r="DR78" s="239"/>
      <c r="DS78" s="239"/>
      <c r="DT78" s="239"/>
      <c r="DU78" s="239"/>
      <c r="DV78" s="239"/>
      <c r="DW78" s="239"/>
      <c r="DX78" s="239"/>
      <c r="DY78" s="239"/>
      <c r="DZ78" s="239"/>
      <c r="EA78" s="240"/>
      <c r="EB78" s="288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90"/>
      <c r="ET78" s="244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6"/>
    </row>
    <row r="79" spans="1:204" ht="15" customHeight="1">
      <c r="A79" s="144" t="s">
        <v>66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5"/>
      <c r="BZ79" s="65" t="s">
        <v>196</v>
      </c>
      <c r="CA79" s="66"/>
      <c r="CB79" s="66"/>
      <c r="CC79" s="66"/>
      <c r="CD79" s="66"/>
      <c r="CE79" s="66"/>
      <c r="CF79" s="66"/>
      <c r="CG79" s="97">
        <v>272</v>
      </c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250"/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>
        <f>6437831.62-10367.21</f>
        <v>6427464.4100000001</v>
      </c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95"/>
      <c r="EC79" s="295"/>
      <c r="ED79" s="295"/>
      <c r="EE79" s="295"/>
      <c r="EF79" s="295"/>
      <c r="EG79" s="295"/>
      <c r="EH79" s="295"/>
      <c r="EI79" s="295"/>
      <c r="EJ79" s="295"/>
      <c r="EK79" s="295"/>
      <c r="EL79" s="295"/>
      <c r="EM79" s="295"/>
      <c r="EN79" s="295"/>
      <c r="EO79" s="295"/>
      <c r="EP79" s="295"/>
      <c r="EQ79" s="295"/>
      <c r="ER79" s="295"/>
      <c r="ES79" s="295"/>
      <c r="ET79" s="233">
        <f t="shared" ref="ET79:ET86" si="1">SUM(CR79:ES79)</f>
        <v>6427464.4100000001</v>
      </c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4"/>
      <c r="FM79" s="219" t="s">
        <v>267</v>
      </c>
      <c r="FN79" s="220"/>
      <c r="FO79" s="220"/>
      <c r="FP79" s="220"/>
      <c r="FQ79" s="220"/>
      <c r="FR79" s="220"/>
      <c r="FS79" s="220"/>
      <c r="FT79" s="220"/>
      <c r="FU79" s="220"/>
      <c r="FV79" s="220"/>
      <c r="FW79" s="220"/>
      <c r="FX79" s="220"/>
      <c r="FY79" s="220"/>
      <c r="FZ79" s="220"/>
      <c r="GA79" s="220"/>
      <c r="GB79" s="220"/>
      <c r="GC79" s="220"/>
      <c r="GD79" s="221"/>
      <c r="GE79" s="301" t="s">
        <v>276</v>
      </c>
      <c r="GF79" s="302"/>
      <c r="GG79" s="302"/>
      <c r="GH79" s="302"/>
      <c r="GI79" s="302"/>
      <c r="GJ79" s="302"/>
      <c r="GK79" s="302"/>
      <c r="GL79" s="302"/>
      <c r="GM79" s="302"/>
      <c r="GN79" s="302"/>
      <c r="GO79" s="302"/>
      <c r="GP79" s="302"/>
      <c r="GQ79" s="302"/>
      <c r="GR79" s="302"/>
      <c r="GS79" s="302"/>
      <c r="GT79" s="302"/>
      <c r="GU79" s="302"/>
      <c r="GV79" s="303"/>
    </row>
    <row r="80" spans="1:204" ht="15" customHeight="1">
      <c r="A80" s="144" t="s">
        <v>67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5"/>
      <c r="BZ80" s="65" t="s">
        <v>197</v>
      </c>
      <c r="CA80" s="66"/>
      <c r="CB80" s="66"/>
      <c r="CC80" s="66"/>
      <c r="CD80" s="66"/>
      <c r="CE80" s="66"/>
      <c r="CF80" s="66"/>
      <c r="CG80" s="97">
        <v>273</v>
      </c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250"/>
      <c r="CS80" s="250"/>
      <c r="CT80" s="250"/>
      <c r="CU80" s="250"/>
      <c r="CV80" s="250"/>
      <c r="CW80" s="250"/>
      <c r="CX80" s="250"/>
      <c r="CY80" s="250"/>
      <c r="CZ80" s="250"/>
      <c r="DA80" s="250"/>
      <c r="DB80" s="250"/>
      <c r="DC80" s="250"/>
      <c r="DD80" s="250"/>
      <c r="DE80" s="250"/>
      <c r="DF80" s="250"/>
      <c r="DG80" s="250"/>
      <c r="DH80" s="250"/>
      <c r="DI80" s="250"/>
      <c r="DJ80" s="250"/>
      <c r="DK80" s="250"/>
      <c r="DL80" s="250"/>
      <c r="DM80" s="250"/>
      <c r="DN80" s="250"/>
      <c r="DO80" s="250"/>
      <c r="DP80" s="250"/>
      <c r="DQ80" s="250"/>
      <c r="DR80" s="250"/>
      <c r="DS80" s="250"/>
      <c r="DT80" s="250"/>
      <c r="DU80" s="250"/>
      <c r="DV80" s="250"/>
      <c r="DW80" s="250"/>
      <c r="DX80" s="250"/>
      <c r="DY80" s="250"/>
      <c r="DZ80" s="250"/>
      <c r="EA80" s="250"/>
      <c r="EB80" s="295"/>
      <c r="EC80" s="295"/>
      <c r="ED80" s="295"/>
      <c r="EE80" s="295"/>
      <c r="EF80" s="295"/>
      <c r="EG80" s="295"/>
      <c r="EH80" s="295"/>
      <c r="EI80" s="295"/>
      <c r="EJ80" s="295"/>
      <c r="EK80" s="295"/>
      <c r="EL80" s="295"/>
      <c r="EM80" s="295"/>
      <c r="EN80" s="295"/>
      <c r="EO80" s="295"/>
      <c r="EP80" s="295"/>
      <c r="EQ80" s="295"/>
      <c r="ER80" s="295"/>
      <c r="ES80" s="295"/>
      <c r="ET80" s="233">
        <f t="shared" si="1"/>
        <v>0</v>
      </c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4"/>
      <c r="FM80" s="222"/>
      <c r="FN80" s="223"/>
      <c r="FO80" s="223"/>
      <c r="FP80" s="223"/>
      <c r="FQ80" s="223"/>
      <c r="FR80" s="223"/>
      <c r="FS80" s="223"/>
      <c r="FT80" s="223"/>
      <c r="FU80" s="223"/>
      <c r="FV80" s="223"/>
      <c r="FW80" s="223"/>
      <c r="FX80" s="223"/>
      <c r="FY80" s="223"/>
      <c r="FZ80" s="223"/>
      <c r="GA80" s="223"/>
      <c r="GB80" s="223"/>
      <c r="GC80" s="223"/>
      <c r="GD80" s="224"/>
      <c r="GE80" s="304"/>
      <c r="GF80" s="305"/>
      <c r="GG80" s="305"/>
      <c r="GH80" s="305"/>
      <c r="GI80" s="305"/>
      <c r="GJ80" s="305"/>
      <c r="GK80" s="305"/>
      <c r="GL80" s="305"/>
      <c r="GM80" s="305"/>
      <c r="GN80" s="305"/>
      <c r="GO80" s="305"/>
      <c r="GP80" s="305"/>
      <c r="GQ80" s="305"/>
      <c r="GR80" s="305"/>
      <c r="GS80" s="305"/>
      <c r="GT80" s="305"/>
      <c r="GU80" s="305"/>
      <c r="GV80" s="306"/>
    </row>
    <row r="81" spans="1:186" ht="15" customHeight="1">
      <c r="A81" s="162" t="s">
        <v>160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3"/>
      <c r="BZ81" s="65" t="s">
        <v>69</v>
      </c>
      <c r="CA81" s="66"/>
      <c r="CB81" s="66"/>
      <c r="CC81" s="66"/>
      <c r="CD81" s="66"/>
      <c r="CE81" s="66"/>
      <c r="CF81" s="66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250"/>
      <c r="CS81" s="250"/>
      <c r="CT81" s="250"/>
      <c r="CU81" s="250"/>
      <c r="CV81" s="250"/>
      <c r="CW81" s="250"/>
      <c r="CX81" s="250"/>
      <c r="CY81" s="250"/>
      <c r="CZ81" s="250"/>
      <c r="DA81" s="250"/>
      <c r="DB81" s="250"/>
      <c r="DC81" s="250"/>
      <c r="DD81" s="250"/>
      <c r="DE81" s="250"/>
      <c r="DF81" s="250"/>
      <c r="DG81" s="250"/>
      <c r="DH81" s="250"/>
      <c r="DI81" s="250"/>
      <c r="DJ81" s="250"/>
      <c r="DK81" s="250"/>
      <c r="DL81" s="250"/>
      <c r="DM81" s="250"/>
      <c r="DN81" s="250"/>
      <c r="DO81" s="250"/>
      <c r="DP81" s="250"/>
      <c r="DQ81" s="250"/>
      <c r="DR81" s="250"/>
      <c r="DS81" s="250"/>
      <c r="DT81" s="250"/>
      <c r="DU81" s="250"/>
      <c r="DV81" s="250"/>
      <c r="DW81" s="250"/>
      <c r="DX81" s="250"/>
      <c r="DY81" s="250"/>
      <c r="DZ81" s="250"/>
      <c r="EA81" s="250"/>
      <c r="EB81" s="295"/>
      <c r="EC81" s="295"/>
      <c r="ED81" s="295"/>
      <c r="EE81" s="295"/>
      <c r="EF81" s="295"/>
      <c r="EG81" s="295"/>
      <c r="EH81" s="295"/>
      <c r="EI81" s="295"/>
      <c r="EJ81" s="295"/>
      <c r="EK81" s="295"/>
      <c r="EL81" s="295"/>
      <c r="EM81" s="295"/>
      <c r="EN81" s="295"/>
      <c r="EO81" s="295"/>
      <c r="EP81" s="295"/>
      <c r="EQ81" s="295"/>
      <c r="ER81" s="295"/>
      <c r="ES81" s="295"/>
      <c r="ET81" s="233">
        <f t="shared" si="1"/>
        <v>0</v>
      </c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4"/>
    </row>
    <row r="82" spans="1:186" ht="15" customHeight="1">
      <c r="A82" s="217" t="s">
        <v>199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8"/>
      <c r="BZ82" s="65" t="s">
        <v>198</v>
      </c>
      <c r="CA82" s="66"/>
      <c r="CB82" s="66"/>
      <c r="CC82" s="66"/>
      <c r="CD82" s="66"/>
      <c r="CE82" s="66"/>
      <c r="CF82" s="66"/>
      <c r="CG82" s="115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233">
        <f>CR85+CR109</f>
        <v>14805</v>
      </c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>
        <f>DJ85+DJ109</f>
        <v>474068.34999999532</v>
      </c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>
        <f>EB83-EB84</f>
        <v>0</v>
      </c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>
        <f t="shared" si="1"/>
        <v>488873.34999999532</v>
      </c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4"/>
      <c r="FM82" s="308"/>
      <c r="FN82" s="308"/>
      <c r="FO82" s="308"/>
      <c r="FP82" s="308"/>
      <c r="FQ82" s="308"/>
      <c r="FR82" s="308"/>
      <c r="FS82" s="308"/>
      <c r="FT82" s="308"/>
      <c r="FU82" s="308"/>
      <c r="FV82" s="308"/>
      <c r="FW82" s="308"/>
      <c r="FX82" s="308"/>
      <c r="FY82" s="308"/>
      <c r="FZ82" s="308"/>
      <c r="GA82" s="308"/>
      <c r="GB82" s="48"/>
      <c r="GC82" s="48"/>
      <c r="GD82" s="48"/>
    </row>
    <row r="83" spans="1:186" ht="15" customHeight="1">
      <c r="A83" s="162" t="s">
        <v>142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3"/>
      <c r="BZ83" s="65" t="s">
        <v>200</v>
      </c>
      <c r="CA83" s="66"/>
      <c r="CB83" s="66"/>
      <c r="CC83" s="66"/>
      <c r="CD83" s="66"/>
      <c r="CE83" s="66"/>
      <c r="CF83" s="66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233">
        <f>CR16-CR42</f>
        <v>14805</v>
      </c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>
        <f>DJ16-DJ42</f>
        <v>474068.35000000522</v>
      </c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>
        <f>EB16-EB42</f>
        <v>0</v>
      </c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>
        <f t="shared" si="1"/>
        <v>488873.35000000522</v>
      </c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4"/>
      <c r="FM83" s="300"/>
      <c r="FN83" s="300"/>
      <c r="FO83" s="300"/>
      <c r="FP83" s="300"/>
      <c r="FQ83" s="300"/>
      <c r="FR83" s="300"/>
      <c r="FS83" s="300"/>
      <c r="FT83" s="300"/>
      <c r="FU83" s="300"/>
      <c r="FV83" s="300"/>
      <c r="FW83" s="300"/>
      <c r="FX83" s="300"/>
      <c r="FY83" s="300"/>
      <c r="FZ83" s="300"/>
      <c r="GA83" s="300"/>
      <c r="GB83" s="300"/>
      <c r="GC83" s="300"/>
      <c r="GD83" s="300"/>
    </row>
    <row r="84" spans="1:186" ht="15" customHeight="1">
      <c r="A84" s="162" t="s">
        <v>71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3"/>
      <c r="BZ84" s="65" t="s">
        <v>201</v>
      </c>
      <c r="CA84" s="66"/>
      <c r="CB84" s="66"/>
      <c r="CC84" s="66"/>
      <c r="CD84" s="66"/>
      <c r="CE84" s="66"/>
      <c r="CF84" s="66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0"/>
      <c r="DK84" s="250"/>
      <c r="DL84" s="250"/>
      <c r="DM84" s="250"/>
      <c r="DN84" s="250"/>
      <c r="DO84" s="250"/>
      <c r="DP84" s="250"/>
      <c r="DQ84" s="250"/>
      <c r="DR84" s="250"/>
      <c r="DS84" s="250"/>
      <c r="DT84" s="250"/>
      <c r="DU84" s="250"/>
      <c r="DV84" s="250"/>
      <c r="DW84" s="250"/>
      <c r="DX84" s="250"/>
      <c r="DY84" s="250"/>
      <c r="DZ84" s="250"/>
      <c r="EA84" s="250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33">
        <f t="shared" si="1"/>
        <v>0</v>
      </c>
      <c r="EU84" s="233"/>
      <c r="EV84" s="233"/>
      <c r="EW84" s="233"/>
      <c r="EX84" s="233"/>
      <c r="EY84" s="233"/>
      <c r="EZ84" s="233"/>
      <c r="FA84" s="233"/>
      <c r="FB84" s="233"/>
      <c r="FC84" s="233"/>
      <c r="FD84" s="233"/>
      <c r="FE84" s="233"/>
      <c r="FF84" s="233"/>
      <c r="FG84" s="233"/>
      <c r="FH84" s="233"/>
      <c r="FI84" s="233"/>
      <c r="FJ84" s="233"/>
      <c r="FK84" s="234"/>
    </row>
    <row r="85" spans="1:186" ht="15" customHeight="1">
      <c r="A85" s="203" t="s">
        <v>234</v>
      </c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4"/>
      <c r="BZ85" s="65" t="s">
        <v>70</v>
      </c>
      <c r="CA85" s="66"/>
      <c r="CB85" s="66"/>
      <c r="CC85" s="66"/>
      <c r="CD85" s="66"/>
      <c r="CE85" s="66"/>
      <c r="CF85" s="66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233">
        <f>CR86+CR90+CR94+CR98+CR102</f>
        <v>16237</v>
      </c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>
        <f>DJ86+DJ90+DJ94+DJ98+DJ102</f>
        <v>49175.360000000655</v>
      </c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33"/>
      <c r="DW85" s="233"/>
      <c r="DX85" s="233"/>
      <c r="DY85" s="233"/>
      <c r="DZ85" s="233"/>
      <c r="EA85" s="233"/>
      <c r="EB85" s="233">
        <f>EB86+EB90+EB94+EB98+EB102</f>
        <v>0</v>
      </c>
      <c r="EC85" s="233"/>
      <c r="ED85" s="233"/>
      <c r="EE85" s="233"/>
      <c r="EF85" s="233"/>
      <c r="EG85" s="233"/>
      <c r="EH85" s="233"/>
      <c r="EI85" s="233"/>
      <c r="EJ85" s="233"/>
      <c r="EK85" s="233"/>
      <c r="EL85" s="233"/>
      <c r="EM85" s="233"/>
      <c r="EN85" s="233"/>
      <c r="EO85" s="233"/>
      <c r="EP85" s="233"/>
      <c r="EQ85" s="233"/>
      <c r="ER85" s="233"/>
      <c r="ES85" s="233"/>
      <c r="ET85" s="233">
        <f t="shared" si="1"/>
        <v>65412.360000000655</v>
      </c>
      <c r="EU85" s="233"/>
      <c r="EV85" s="233"/>
      <c r="EW85" s="233"/>
      <c r="EX85" s="233"/>
      <c r="EY85" s="233"/>
      <c r="EZ85" s="233"/>
      <c r="FA85" s="233"/>
      <c r="FB85" s="233"/>
      <c r="FC85" s="233"/>
      <c r="FD85" s="233"/>
      <c r="FE85" s="233"/>
      <c r="FF85" s="233"/>
      <c r="FG85" s="233"/>
      <c r="FH85" s="233"/>
      <c r="FI85" s="233"/>
      <c r="FJ85" s="233"/>
      <c r="FK85" s="234"/>
    </row>
    <row r="86" spans="1:186" ht="15" customHeight="1">
      <c r="A86" s="213" t="s">
        <v>161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4"/>
      <c r="BZ86" s="65" t="s">
        <v>83</v>
      </c>
      <c r="CA86" s="66"/>
      <c r="CB86" s="66"/>
      <c r="CC86" s="66"/>
      <c r="CD86" s="66"/>
      <c r="CE86" s="66"/>
      <c r="CF86" s="66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233">
        <f>CR87-CR89</f>
        <v>0</v>
      </c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>
        <f>DJ87-DJ89</f>
        <v>-88342.819999999978</v>
      </c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33"/>
      <c r="DW86" s="233"/>
      <c r="DX86" s="233"/>
      <c r="DY86" s="233"/>
      <c r="DZ86" s="233"/>
      <c r="EA86" s="233"/>
      <c r="EB86" s="233">
        <f>EB87-EB89</f>
        <v>0</v>
      </c>
      <c r="EC86" s="233"/>
      <c r="ED86" s="233"/>
      <c r="EE86" s="233"/>
      <c r="EF86" s="233"/>
      <c r="EG86" s="233"/>
      <c r="EH86" s="233"/>
      <c r="EI86" s="233"/>
      <c r="EJ86" s="233"/>
      <c r="EK86" s="233"/>
      <c r="EL86" s="233"/>
      <c r="EM86" s="233"/>
      <c r="EN86" s="233"/>
      <c r="EO86" s="233"/>
      <c r="EP86" s="233"/>
      <c r="EQ86" s="233"/>
      <c r="ER86" s="233"/>
      <c r="ES86" s="233"/>
      <c r="ET86" s="233">
        <f t="shared" si="1"/>
        <v>-88342.819999999978</v>
      </c>
      <c r="EU86" s="233"/>
      <c r="EV86" s="233"/>
      <c r="EW86" s="233"/>
      <c r="EX86" s="233"/>
      <c r="EY86" s="233"/>
      <c r="EZ86" s="233"/>
      <c r="FA86" s="233"/>
      <c r="FB86" s="233"/>
      <c r="FC86" s="233"/>
      <c r="FD86" s="233"/>
      <c r="FE86" s="233"/>
      <c r="FF86" s="233"/>
      <c r="FG86" s="233"/>
      <c r="FH86" s="233"/>
      <c r="FI86" s="233"/>
      <c r="FJ86" s="233"/>
      <c r="FK86" s="234"/>
    </row>
    <row r="87" spans="1:186" ht="12" customHeight="1">
      <c r="A87" s="205" t="s">
        <v>23</v>
      </c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6"/>
      <c r="BZ87" s="79" t="s">
        <v>84</v>
      </c>
      <c r="CA87" s="80"/>
      <c r="CB87" s="80"/>
      <c r="CC87" s="80"/>
      <c r="CD87" s="80"/>
      <c r="CE87" s="80"/>
      <c r="CF87" s="81"/>
      <c r="CG87" s="73">
        <v>310</v>
      </c>
      <c r="CH87" s="74"/>
      <c r="CI87" s="74"/>
      <c r="CJ87" s="74"/>
      <c r="CK87" s="74"/>
      <c r="CL87" s="74"/>
      <c r="CM87" s="74"/>
      <c r="CN87" s="74"/>
      <c r="CO87" s="74"/>
      <c r="CP87" s="74"/>
      <c r="CQ87" s="75"/>
      <c r="CR87" s="235">
        <v>20200</v>
      </c>
      <c r="CS87" s="236"/>
      <c r="CT87" s="236"/>
      <c r="CU87" s="236"/>
      <c r="CV87" s="236"/>
      <c r="CW87" s="236"/>
      <c r="CX87" s="236"/>
      <c r="CY87" s="236"/>
      <c r="CZ87" s="236"/>
      <c r="DA87" s="236"/>
      <c r="DB87" s="236"/>
      <c r="DC87" s="236"/>
      <c r="DD87" s="236"/>
      <c r="DE87" s="236"/>
      <c r="DF87" s="236"/>
      <c r="DG87" s="236"/>
      <c r="DH87" s="236"/>
      <c r="DI87" s="237"/>
      <c r="DJ87" s="235">
        <v>187024.16</v>
      </c>
      <c r="DK87" s="236"/>
      <c r="DL87" s="236"/>
      <c r="DM87" s="236"/>
      <c r="DN87" s="236"/>
      <c r="DO87" s="236"/>
      <c r="DP87" s="236"/>
      <c r="DQ87" s="236"/>
      <c r="DR87" s="236"/>
      <c r="DS87" s="236"/>
      <c r="DT87" s="236"/>
      <c r="DU87" s="236"/>
      <c r="DV87" s="236"/>
      <c r="DW87" s="236"/>
      <c r="DX87" s="236"/>
      <c r="DY87" s="236"/>
      <c r="DZ87" s="236"/>
      <c r="EA87" s="237"/>
      <c r="EB87" s="235"/>
      <c r="EC87" s="236"/>
      <c r="ED87" s="236"/>
      <c r="EE87" s="236"/>
      <c r="EF87" s="236"/>
      <c r="EG87" s="236"/>
      <c r="EH87" s="236"/>
      <c r="EI87" s="236"/>
      <c r="EJ87" s="236"/>
      <c r="EK87" s="236"/>
      <c r="EL87" s="236"/>
      <c r="EM87" s="236"/>
      <c r="EN87" s="236"/>
      <c r="EO87" s="236"/>
      <c r="EP87" s="236"/>
      <c r="EQ87" s="236"/>
      <c r="ER87" s="236"/>
      <c r="ES87" s="237"/>
      <c r="ET87" s="241">
        <f>SUM(CR87:ES88)</f>
        <v>207224.16</v>
      </c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3"/>
    </row>
    <row r="88" spans="1:186" ht="12" customHeight="1">
      <c r="A88" s="209" t="s">
        <v>73</v>
      </c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10"/>
      <c r="BZ88" s="82"/>
      <c r="CA88" s="83"/>
      <c r="CB88" s="83"/>
      <c r="CC88" s="83"/>
      <c r="CD88" s="83"/>
      <c r="CE88" s="83"/>
      <c r="CF88" s="84"/>
      <c r="CG88" s="76"/>
      <c r="CH88" s="77"/>
      <c r="CI88" s="77"/>
      <c r="CJ88" s="77"/>
      <c r="CK88" s="77"/>
      <c r="CL88" s="77"/>
      <c r="CM88" s="77"/>
      <c r="CN88" s="77"/>
      <c r="CO88" s="77"/>
      <c r="CP88" s="77"/>
      <c r="CQ88" s="78"/>
      <c r="CR88" s="238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40"/>
      <c r="DJ88" s="238"/>
      <c r="DK88" s="239"/>
      <c r="DL88" s="239"/>
      <c r="DM88" s="239"/>
      <c r="DN88" s="239"/>
      <c r="DO88" s="239"/>
      <c r="DP88" s="239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40"/>
      <c r="EB88" s="238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  <c r="ES88" s="240"/>
      <c r="ET88" s="244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6"/>
    </row>
    <row r="89" spans="1:186" ht="15" customHeight="1">
      <c r="A89" s="211" t="s">
        <v>74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2"/>
      <c r="BZ89" s="65" t="s">
        <v>85</v>
      </c>
      <c r="CA89" s="66"/>
      <c r="CB89" s="66"/>
      <c r="CC89" s="66"/>
      <c r="CD89" s="66"/>
      <c r="CE89" s="66"/>
      <c r="CF89" s="66"/>
      <c r="CG89" s="97">
        <v>410</v>
      </c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250">
        <v>20200</v>
      </c>
      <c r="CS89" s="250"/>
      <c r="CT89" s="250"/>
      <c r="CU89" s="250"/>
      <c r="CV89" s="250"/>
      <c r="CW89" s="250"/>
      <c r="CX89" s="250"/>
      <c r="CY89" s="250"/>
      <c r="CZ89" s="250"/>
      <c r="DA89" s="250"/>
      <c r="DB89" s="250"/>
      <c r="DC89" s="250"/>
      <c r="DD89" s="250"/>
      <c r="DE89" s="250"/>
      <c r="DF89" s="250"/>
      <c r="DG89" s="250"/>
      <c r="DH89" s="250"/>
      <c r="DI89" s="250"/>
      <c r="DJ89" s="250">
        <v>275366.98</v>
      </c>
      <c r="DK89" s="250"/>
      <c r="DL89" s="250"/>
      <c r="DM89" s="250"/>
      <c r="DN89" s="250"/>
      <c r="DO89" s="250"/>
      <c r="DP89" s="250"/>
      <c r="DQ89" s="250"/>
      <c r="DR89" s="250"/>
      <c r="DS89" s="250"/>
      <c r="DT89" s="250"/>
      <c r="DU89" s="250"/>
      <c r="DV89" s="250"/>
      <c r="DW89" s="250"/>
      <c r="DX89" s="250"/>
      <c r="DY89" s="250"/>
      <c r="DZ89" s="250"/>
      <c r="EA89" s="250"/>
      <c r="EB89" s="250"/>
      <c r="EC89" s="250"/>
      <c r="ED89" s="250"/>
      <c r="EE89" s="250"/>
      <c r="EF89" s="250"/>
      <c r="EG89" s="250"/>
      <c r="EH89" s="250"/>
      <c r="EI89" s="250"/>
      <c r="EJ89" s="250"/>
      <c r="EK89" s="250"/>
      <c r="EL89" s="250"/>
      <c r="EM89" s="250"/>
      <c r="EN89" s="250"/>
      <c r="EO89" s="250"/>
      <c r="EP89" s="250"/>
      <c r="EQ89" s="250"/>
      <c r="ER89" s="250"/>
      <c r="ES89" s="250"/>
      <c r="ET89" s="233">
        <f>SUM(CR89:ES89)</f>
        <v>295566.98</v>
      </c>
      <c r="EU89" s="233"/>
      <c r="EV89" s="233"/>
      <c r="EW89" s="233"/>
      <c r="EX89" s="233"/>
      <c r="EY89" s="233"/>
      <c r="EZ89" s="233"/>
      <c r="FA89" s="233"/>
      <c r="FB89" s="233"/>
      <c r="FC89" s="233"/>
      <c r="FD89" s="233"/>
      <c r="FE89" s="233"/>
      <c r="FF89" s="233"/>
      <c r="FG89" s="233"/>
      <c r="FH89" s="233"/>
      <c r="FI89" s="233"/>
      <c r="FJ89" s="233"/>
      <c r="FK89" s="234"/>
    </row>
    <row r="90" spans="1:186" ht="15" customHeight="1">
      <c r="A90" s="213" t="s">
        <v>75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4"/>
      <c r="BZ90" s="65" t="s">
        <v>86</v>
      </c>
      <c r="CA90" s="66"/>
      <c r="CB90" s="66"/>
      <c r="CC90" s="66"/>
      <c r="CD90" s="66"/>
      <c r="CE90" s="66"/>
      <c r="CF90" s="66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233">
        <f>CR91-CR93</f>
        <v>0</v>
      </c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>
        <f>DJ91-DJ93</f>
        <v>0</v>
      </c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33"/>
      <c r="DW90" s="233"/>
      <c r="DX90" s="233"/>
      <c r="DY90" s="233"/>
      <c r="DZ90" s="233"/>
      <c r="EA90" s="233"/>
      <c r="EB90" s="233">
        <f>EB91-EB93</f>
        <v>0</v>
      </c>
      <c r="EC90" s="233"/>
      <c r="ED90" s="233"/>
      <c r="EE90" s="233"/>
      <c r="EF90" s="233"/>
      <c r="EG90" s="233"/>
      <c r="EH90" s="233"/>
      <c r="EI90" s="233"/>
      <c r="EJ90" s="233"/>
      <c r="EK90" s="233"/>
      <c r="EL90" s="233"/>
      <c r="EM90" s="233"/>
      <c r="EN90" s="233"/>
      <c r="EO90" s="233"/>
      <c r="EP90" s="233"/>
      <c r="EQ90" s="233"/>
      <c r="ER90" s="233"/>
      <c r="ES90" s="233"/>
      <c r="ET90" s="233">
        <f>SUM(CR90:ES90)</f>
        <v>0</v>
      </c>
      <c r="EU90" s="233"/>
      <c r="EV90" s="233"/>
      <c r="EW90" s="233"/>
      <c r="EX90" s="233"/>
      <c r="EY90" s="233"/>
      <c r="EZ90" s="233"/>
      <c r="FA90" s="233"/>
      <c r="FB90" s="233"/>
      <c r="FC90" s="233"/>
      <c r="FD90" s="233"/>
      <c r="FE90" s="233"/>
      <c r="FF90" s="233"/>
      <c r="FG90" s="233"/>
      <c r="FH90" s="233"/>
      <c r="FI90" s="233"/>
      <c r="FJ90" s="233"/>
      <c r="FK90" s="234"/>
    </row>
    <row r="91" spans="1:186" ht="12" customHeight="1">
      <c r="A91" s="205" t="s">
        <v>23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6"/>
      <c r="BZ91" s="79" t="s">
        <v>87</v>
      </c>
      <c r="CA91" s="80"/>
      <c r="CB91" s="80"/>
      <c r="CC91" s="80"/>
      <c r="CD91" s="80"/>
      <c r="CE91" s="80"/>
      <c r="CF91" s="81"/>
      <c r="CG91" s="73">
        <v>320</v>
      </c>
      <c r="CH91" s="74"/>
      <c r="CI91" s="74"/>
      <c r="CJ91" s="74"/>
      <c r="CK91" s="74"/>
      <c r="CL91" s="74"/>
      <c r="CM91" s="74"/>
      <c r="CN91" s="74"/>
      <c r="CO91" s="74"/>
      <c r="CP91" s="74"/>
      <c r="CQ91" s="75"/>
      <c r="CR91" s="235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7"/>
      <c r="DJ91" s="235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36"/>
      <c r="DX91" s="236"/>
      <c r="DY91" s="236"/>
      <c r="DZ91" s="236"/>
      <c r="EA91" s="237"/>
      <c r="EB91" s="235"/>
      <c r="EC91" s="236"/>
      <c r="ED91" s="236"/>
      <c r="EE91" s="236"/>
      <c r="EF91" s="236"/>
      <c r="EG91" s="236"/>
      <c r="EH91" s="236"/>
      <c r="EI91" s="236"/>
      <c r="EJ91" s="236"/>
      <c r="EK91" s="236"/>
      <c r="EL91" s="236"/>
      <c r="EM91" s="236"/>
      <c r="EN91" s="236"/>
      <c r="EO91" s="236"/>
      <c r="EP91" s="236"/>
      <c r="EQ91" s="236"/>
      <c r="ER91" s="236"/>
      <c r="ES91" s="237"/>
      <c r="ET91" s="241">
        <f>SUM(CR91:ES92)</f>
        <v>0</v>
      </c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3"/>
    </row>
    <row r="92" spans="1:186" ht="12" customHeight="1">
      <c r="A92" s="209" t="s">
        <v>76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10"/>
      <c r="BZ92" s="82"/>
      <c r="CA92" s="83"/>
      <c r="CB92" s="83"/>
      <c r="CC92" s="83"/>
      <c r="CD92" s="83"/>
      <c r="CE92" s="83"/>
      <c r="CF92" s="84"/>
      <c r="CG92" s="76"/>
      <c r="CH92" s="77"/>
      <c r="CI92" s="77"/>
      <c r="CJ92" s="77"/>
      <c r="CK92" s="77"/>
      <c r="CL92" s="77"/>
      <c r="CM92" s="77"/>
      <c r="CN92" s="77"/>
      <c r="CO92" s="77"/>
      <c r="CP92" s="77"/>
      <c r="CQ92" s="78"/>
      <c r="CR92" s="238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40"/>
      <c r="DJ92" s="238"/>
      <c r="DK92" s="239"/>
      <c r="DL92" s="239"/>
      <c r="DM92" s="239"/>
      <c r="DN92" s="239"/>
      <c r="DO92" s="239"/>
      <c r="DP92" s="239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40"/>
      <c r="EB92" s="238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  <c r="ES92" s="240"/>
      <c r="ET92" s="244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6"/>
    </row>
    <row r="93" spans="1:186" ht="15" customHeight="1">
      <c r="A93" s="211" t="s">
        <v>77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2"/>
      <c r="BZ93" s="65" t="s">
        <v>88</v>
      </c>
      <c r="CA93" s="66"/>
      <c r="CB93" s="66"/>
      <c r="CC93" s="66"/>
      <c r="CD93" s="66"/>
      <c r="CE93" s="66"/>
      <c r="CF93" s="66"/>
      <c r="CG93" s="97">
        <v>420</v>
      </c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250"/>
      <c r="CS93" s="250"/>
      <c r="CT93" s="250"/>
      <c r="CU93" s="250"/>
      <c r="CV93" s="250"/>
      <c r="CW93" s="250"/>
      <c r="CX93" s="250"/>
      <c r="CY93" s="250"/>
      <c r="CZ93" s="250"/>
      <c r="DA93" s="250"/>
      <c r="DB93" s="250"/>
      <c r="DC93" s="250"/>
      <c r="DD93" s="250"/>
      <c r="DE93" s="250"/>
      <c r="DF93" s="250"/>
      <c r="DG93" s="250"/>
      <c r="DH93" s="250"/>
      <c r="DI93" s="250"/>
      <c r="DJ93" s="250"/>
      <c r="DK93" s="250"/>
      <c r="DL93" s="250"/>
      <c r="DM93" s="250"/>
      <c r="DN93" s="250"/>
      <c r="DO93" s="250"/>
      <c r="DP93" s="250"/>
      <c r="DQ93" s="250"/>
      <c r="DR93" s="250"/>
      <c r="DS93" s="250"/>
      <c r="DT93" s="250"/>
      <c r="DU93" s="250"/>
      <c r="DV93" s="250"/>
      <c r="DW93" s="250"/>
      <c r="DX93" s="250"/>
      <c r="DY93" s="250"/>
      <c r="DZ93" s="250"/>
      <c r="EA93" s="250"/>
      <c r="EB93" s="250"/>
      <c r="EC93" s="250"/>
      <c r="ED93" s="250"/>
      <c r="EE93" s="250"/>
      <c r="EF93" s="250"/>
      <c r="EG93" s="250"/>
      <c r="EH93" s="250"/>
      <c r="EI93" s="250"/>
      <c r="EJ93" s="250"/>
      <c r="EK93" s="250"/>
      <c r="EL93" s="250"/>
      <c r="EM93" s="250"/>
      <c r="EN93" s="250"/>
      <c r="EO93" s="250"/>
      <c r="EP93" s="250"/>
      <c r="EQ93" s="250"/>
      <c r="ER93" s="250"/>
      <c r="ES93" s="250"/>
      <c r="ET93" s="233">
        <f>SUM(CR93:ES93)</f>
        <v>0</v>
      </c>
      <c r="EU93" s="233"/>
      <c r="EV93" s="233"/>
      <c r="EW93" s="233"/>
      <c r="EX93" s="233"/>
      <c r="EY93" s="233"/>
      <c r="EZ93" s="233"/>
      <c r="FA93" s="233"/>
      <c r="FB93" s="233"/>
      <c r="FC93" s="233"/>
      <c r="FD93" s="233"/>
      <c r="FE93" s="233"/>
      <c r="FF93" s="233"/>
      <c r="FG93" s="233"/>
      <c r="FH93" s="233"/>
      <c r="FI93" s="233"/>
      <c r="FJ93" s="233"/>
      <c r="FK93" s="234"/>
    </row>
    <row r="94" spans="1:186" ht="15" customHeight="1">
      <c r="A94" s="213" t="s">
        <v>72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4"/>
      <c r="BZ94" s="65" t="s">
        <v>89</v>
      </c>
      <c r="CA94" s="66"/>
      <c r="CB94" s="66"/>
      <c r="CC94" s="66"/>
      <c r="CD94" s="66"/>
      <c r="CE94" s="66"/>
      <c r="CF94" s="66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233">
        <f>CR95-CR97</f>
        <v>0</v>
      </c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>
        <f>DJ95-DJ97</f>
        <v>0</v>
      </c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33"/>
      <c r="DW94" s="233"/>
      <c r="DX94" s="233"/>
      <c r="DY94" s="233"/>
      <c r="DZ94" s="233"/>
      <c r="EA94" s="233"/>
      <c r="EB94" s="233">
        <f>EB95-EB97</f>
        <v>0</v>
      </c>
      <c r="EC94" s="233"/>
      <c r="ED94" s="233"/>
      <c r="EE94" s="233"/>
      <c r="EF94" s="233"/>
      <c r="EG94" s="233"/>
      <c r="EH94" s="233"/>
      <c r="EI94" s="233"/>
      <c r="EJ94" s="233"/>
      <c r="EK94" s="233"/>
      <c r="EL94" s="233"/>
      <c r="EM94" s="233"/>
      <c r="EN94" s="233"/>
      <c r="EO94" s="233"/>
      <c r="EP94" s="233"/>
      <c r="EQ94" s="233"/>
      <c r="ER94" s="233"/>
      <c r="ES94" s="233"/>
      <c r="ET94" s="233">
        <f>SUM(CR94:ES94)</f>
        <v>0</v>
      </c>
      <c r="EU94" s="233"/>
      <c r="EV94" s="233"/>
      <c r="EW94" s="233"/>
      <c r="EX94" s="233"/>
      <c r="EY94" s="233"/>
      <c r="EZ94" s="233"/>
      <c r="FA94" s="233"/>
      <c r="FB94" s="233"/>
      <c r="FC94" s="233"/>
      <c r="FD94" s="233"/>
      <c r="FE94" s="233"/>
      <c r="FF94" s="233"/>
      <c r="FG94" s="233"/>
      <c r="FH94" s="233"/>
      <c r="FI94" s="233"/>
      <c r="FJ94" s="233"/>
      <c r="FK94" s="234"/>
    </row>
    <row r="95" spans="1:186" ht="12" customHeight="1">
      <c r="A95" s="205" t="s">
        <v>23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6"/>
      <c r="BZ95" s="79" t="s">
        <v>90</v>
      </c>
      <c r="CA95" s="80"/>
      <c r="CB95" s="80"/>
      <c r="CC95" s="80"/>
      <c r="CD95" s="80"/>
      <c r="CE95" s="80"/>
      <c r="CF95" s="81"/>
      <c r="CG95" s="73">
        <v>330</v>
      </c>
      <c r="CH95" s="74"/>
      <c r="CI95" s="74"/>
      <c r="CJ95" s="74"/>
      <c r="CK95" s="74"/>
      <c r="CL95" s="74"/>
      <c r="CM95" s="74"/>
      <c r="CN95" s="74"/>
      <c r="CO95" s="74"/>
      <c r="CP95" s="74"/>
      <c r="CQ95" s="75"/>
      <c r="CR95" s="235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7"/>
      <c r="DJ95" s="235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36"/>
      <c r="DX95" s="236"/>
      <c r="DY95" s="236"/>
      <c r="DZ95" s="236"/>
      <c r="EA95" s="237"/>
      <c r="EB95" s="235"/>
      <c r="EC95" s="236"/>
      <c r="ED95" s="236"/>
      <c r="EE95" s="236"/>
      <c r="EF95" s="236"/>
      <c r="EG95" s="236"/>
      <c r="EH95" s="236"/>
      <c r="EI95" s="236"/>
      <c r="EJ95" s="236"/>
      <c r="EK95" s="236"/>
      <c r="EL95" s="236"/>
      <c r="EM95" s="236"/>
      <c r="EN95" s="236"/>
      <c r="EO95" s="236"/>
      <c r="EP95" s="236"/>
      <c r="EQ95" s="236"/>
      <c r="ER95" s="236"/>
      <c r="ES95" s="237"/>
      <c r="ET95" s="241">
        <f>SUM(CR95:ES96)</f>
        <v>0</v>
      </c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3"/>
    </row>
    <row r="96" spans="1:186" ht="12" customHeight="1">
      <c r="A96" s="209" t="s">
        <v>78</v>
      </c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10"/>
      <c r="BZ96" s="82"/>
      <c r="CA96" s="83"/>
      <c r="CB96" s="83"/>
      <c r="CC96" s="83"/>
      <c r="CD96" s="83"/>
      <c r="CE96" s="83"/>
      <c r="CF96" s="84"/>
      <c r="CG96" s="76"/>
      <c r="CH96" s="77"/>
      <c r="CI96" s="77"/>
      <c r="CJ96" s="77"/>
      <c r="CK96" s="77"/>
      <c r="CL96" s="77"/>
      <c r="CM96" s="77"/>
      <c r="CN96" s="77"/>
      <c r="CO96" s="77"/>
      <c r="CP96" s="77"/>
      <c r="CQ96" s="78"/>
      <c r="CR96" s="238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40"/>
      <c r="DJ96" s="238"/>
      <c r="DK96" s="239"/>
      <c r="DL96" s="239"/>
      <c r="DM96" s="239"/>
      <c r="DN96" s="239"/>
      <c r="DO96" s="239"/>
      <c r="DP96" s="239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40"/>
      <c r="EB96" s="238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  <c r="ES96" s="240"/>
      <c r="ET96" s="244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6"/>
    </row>
    <row r="97" spans="1:194" ht="15" customHeight="1">
      <c r="A97" s="211" t="s">
        <v>79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2"/>
      <c r="BZ97" s="65" t="s">
        <v>91</v>
      </c>
      <c r="CA97" s="66"/>
      <c r="CB97" s="66"/>
      <c r="CC97" s="66"/>
      <c r="CD97" s="66"/>
      <c r="CE97" s="66"/>
      <c r="CF97" s="66"/>
      <c r="CG97" s="97">
        <v>430</v>
      </c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250"/>
      <c r="CS97" s="250"/>
      <c r="CT97" s="250"/>
      <c r="CU97" s="250"/>
      <c r="CV97" s="250"/>
      <c r="CW97" s="250"/>
      <c r="CX97" s="250"/>
      <c r="CY97" s="250"/>
      <c r="CZ97" s="250"/>
      <c r="DA97" s="250"/>
      <c r="DB97" s="250"/>
      <c r="DC97" s="250"/>
      <c r="DD97" s="250"/>
      <c r="DE97" s="250"/>
      <c r="DF97" s="250"/>
      <c r="DG97" s="250"/>
      <c r="DH97" s="250"/>
      <c r="DI97" s="250"/>
      <c r="DJ97" s="250"/>
      <c r="DK97" s="250"/>
      <c r="DL97" s="250"/>
      <c r="DM97" s="250"/>
      <c r="DN97" s="250"/>
      <c r="DO97" s="250"/>
      <c r="DP97" s="250"/>
      <c r="DQ97" s="250"/>
      <c r="DR97" s="250"/>
      <c r="DS97" s="250"/>
      <c r="DT97" s="250"/>
      <c r="DU97" s="250"/>
      <c r="DV97" s="250"/>
      <c r="DW97" s="250"/>
      <c r="DX97" s="250"/>
      <c r="DY97" s="250"/>
      <c r="DZ97" s="250"/>
      <c r="EA97" s="250"/>
      <c r="EB97" s="250"/>
      <c r="EC97" s="250"/>
      <c r="ED97" s="250"/>
      <c r="EE97" s="250"/>
      <c r="EF97" s="250"/>
      <c r="EG97" s="250"/>
      <c r="EH97" s="250"/>
      <c r="EI97" s="250"/>
      <c r="EJ97" s="250"/>
      <c r="EK97" s="250"/>
      <c r="EL97" s="250"/>
      <c r="EM97" s="250"/>
      <c r="EN97" s="250"/>
      <c r="EO97" s="250"/>
      <c r="EP97" s="250"/>
      <c r="EQ97" s="250"/>
      <c r="ER97" s="250"/>
      <c r="ES97" s="250"/>
      <c r="ET97" s="233">
        <f>SUM(CR97:ES97)</f>
        <v>0</v>
      </c>
      <c r="EU97" s="233"/>
      <c r="EV97" s="233"/>
      <c r="EW97" s="233"/>
      <c r="EX97" s="233"/>
      <c r="EY97" s="233"/>
      <c r="EZ97" s="233"/>
      <c r="FA97" s="233"/>
      <c r="FB97" s="233"/>
      <c r="FC97" s="233"/>
      <c r="FD97" s="233"/>
      <c r="FE97" s="233"/>
      <c r="FF97" s="233"/>
      <c r="FG97" s="233"/>
      <c r="FH97" s="233"/>
      <c r="FI97" s="233"/>
      <c r="FJ97" s="233"/>
      <c r="FK97" s="234"/>
    </row>
    <row r="98" spans="1:194" ht="15" customHeight="1">
      <c r="A98" s="213" t="s">
        <v>80</v>
      </c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4"/>
      <c r="BZ98" s="65" t="s">
        <v>92</v>
      </c>
      <c r="CA98" s="66"/>
      <c r="CB98" s="66"/>
      <c r="CC98" s="66"/>
      <c r="CD98" s="66"/>
      <c r="CE98" s="66"/>
      <c r="CF98" s="66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233">
        <f>CR99-CR101</f>
        <v>16237</v>
      </c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>
        <f>DJ99-DJ101</f>
        <v>137518.18000000063</v>
      </c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33"/>
      <c r="DW98" s="233"/>
      <c r="DX98" s="233"/>
      <c r="DY98" s="233"/>
      <c r="DZ98" s="233"/>
      <c r="EA98" s="233"/>
      <c r="EB98" s="233">
        <f>EB99-EB101</f>
        <v>0</v>
      </c>
      <c r="EC98" s="233"/>
      <c r="ED98" s="233"/>
      <c r="EE98" s="233"/>
      <c r="EF98" s="233"/>
      <c r="EG98" s="233"/>
      <c r="EH98" s="233"/>
      <c r="EI98" s="233"/>
      <c r="EJ98" s="233"/>
      <c r="EK98" s="233"/>
      <c r="EL98" s="233"/>
      <c r="EM98" s="233"/>
      <c r="EN98" s="233"/>
      <c r="EO98" s="233"/>
      <c r="EP98" s="233"/>
      <c r="EQ98" s="233"/>
      <c r="ER98" s="233"/>
      <c r="ES98" s="233"/>
      <c r="ET98" s="233">
        <f>SUM(CR98:ES98)</f>
        <v>153755.18000000063</v>
      </c>
      <c r="EU98" s="233"/>
      <c r="EV98" s="233"/>
      <c r="EW98" s="233"/>
      <c r="EX98" s="233"/>
      <c r="EY98" s="233"/>
      <c r="EZ98" s="233"/>
      <c r="FA98" s="233"/>
      <c r="FB98" s="233"/>
      <c r="FC98" s="233"/>
      <c r="FD98" s="233"/>
      <c r="FE98" s="233"/>
      <c r="FF98" s="233"/>
      <c r="FG98" s="233"/>
      <c r="FH98" s="233"/>
      <c r="FI98" s="233"/>
      <c r="FJ98" s="233"/>
      <c r="FK98" s="234"/>
    </row>
    <row r="99" spans="1:194" ht="12" customHeight="1">
      <c r="A99" s="205" t="s">
        <v>23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6"/>
      <c r="BZ99" s="79" t="s">
        <v>93</v>
      </c>
      <c r="CA99" s="80"/>
      <c r="CB99" s="80"/>
      <c r="CC99" s="80"/>
      <c r="CD99" s="80"/>
      <c r="CE99" s="80"/>
      <c r="CF99" s="81"/>
      <c r="CG99" s="73">
        <v>340</v>
      </c>
      <c r="CH99" s="74"/>
      <c r="CI99" s="74"/>
      <c r="CJ99" s="74"/>
      <c r="CK99" s="74"/>
      <c r="CL99" s="74"/>
      <c r="CM99" s="74"/>
      <c r="CN99" s="74"/>
      <c r="CO99" s="74"/>
      <c r="CP99" s="74"/>
      <c r="CQ99" s="75"/>
      <c r="CR99" s="235">
        <v>16237</v>
      </c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7"/>
      <c r="DJ99" s="235">
        <v>6602812.2800000003</v>
      </c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36"/>
      <c r="DX99" s="236"/>
      <c r="DY99" s="236"/>
      <c r="DZ99" s="236"/>
      <c r="EA99" s="237"/>
      <c r="EB99" s="235"/>
      <c r="EC99" s="236"/>
      <c r="ED99" s="236"/>
      <c r="EE99" s="236"/>
      <c r="EF99" s="236"/>
      <c r="EG99" s="236"/>
      <c r="EH99" s="236"/>
      <c r="EI99" s="236"/>
      <c r="EJ99" s="236"/>
      <c r="EK99" s="236"/>
      <c r="EL99" s="236"/>
      <c r="EM99" s="236"/>
      <c r="EN99" s="236"/>
      <c r="EO99" s="236"/>
      <c r="EP99" s="236"/>
      <c r="EQ99" s="236"/>
      <c r="ER99" s="236"/>
      <c r="ES99" s="237"/>
      <c r="ET99" s="241">
        <f>SUM(CR99:ES100)</f>
        <v>6619049.2800000003</v>
      </c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3"/>
    </row>
    <row r="100" spans="1:194" ht="12" customHeight="1">
      <c r="A100" s="209" t="s">
        <v>81</v>
      </c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10"/>
      <c r="BZ100" s="82"/>
      <c r="CA100" s="83"/>
      <c r="CB100" s="83"/>
      <c r="CC100" s="83"/>
      <c r="CD100" s="83"/>
      <c r="CE100" s="83"/>
      <c r="CF100" s="84"/>
      <c r="CG100" s="76"/>
      <c r="CH100" s="77"/>
      <c r="CI100" s="77"/>
      <c r="CJ100" s="77"/>
      <c r="CK100" s="77"/>
      <c r="CL100" s="77"/>
      <c r="CM100" s="77"/>
      <c r="CN100" s="77"/>
      <c r="CO100" s="77"/>
      <c r="CP100" s="77"/>
      <c r="CQ100" s="78"/>
      <c r="CR100" s="238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40"/>
      <c r="DJ100" s="238"/>
      <c r="DK100" s="239"/>
      <c r="DL100" s="239"/>
      <c r="DM100" s="239"/>
      <c r="DN100" s="239"/>
      <c r="DO100" s="239"/>
      <c r="DP100" s="239"/>
      <c r="DQ100" s="239"/>
      <c r="DR100" s="239"/>
      <c r="DS100" s="239"/>
      <c r="DT100" s="239"/>
      <c r="DU100" s="239"/>
      <c r="DV100" s="239"/>
      <c r="DW100" s="239"/>
      <c r="DX100" s="239"/>
      <c r="DY100" s="239"/>
      <c r="DZ100" s="239"/>
      <c r="EA100" s="240"/>
      <c r="EB100" s="238"/>
      <c r="EC100" s="239"/>
      <c r="ED100" s="239"/>
      <c r="EE100" s="239"/>
      <c r="EF100" s="239"/>
      <c r="EG100" s="239"/>
      <c r="EH100" s="239"/>
      <c r="EI100" s="239"/>
      <c r="EJ100" s="239"/>
      <c r="EK100" s="239"/>
      <c r="EL100" s="239"/>
      <c r="EM100" s="239"/>
      <c r="EN100" s="239"/>
      <c r="EO100" s="239"/>
      <c r="EP100" s="239"/>
      <c r="EQ100" s="239"/>
      <c r="ER100" s="239"/>
      <c r="ES100" s="240"/>
      <c r="ET100" s="244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6"/>
    </row>
    <row r="101" spans="1:194" ht="15" customHeight="1">
      <c r="A101" s="211" t="s">
        <v>82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2"/>
      <c r="BZ101" s="65" t="s">
        <v>94</v>
      </c>
      <c r="CA101" s="66"/>
      <c r="CB101" s="66"/>
      <c r="CC101" s="66"/>
      <c r="CD101" s="66"/>
      <c r="CE101" s="66"/>
      <c r="CF101" s="66"/>
      <c r="CG101" s="97">
        <v>440</v>
      </c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250"/>
      <c r="CS101" s="250"/>
      <c r="CT101" s="250"/>
      <c r="CU101" s="250"/>
      <c r="CV101" s="250"/>
      <c r="CW101" s="250"/>
      <c r="CX101" s="250"/>
      <c r="CY101" s="250"/>
      <c r="CZ101" s="250"/>
      <c r="DA101" s="250"/>
      <c r="DB101" s="250"/>
      <c r="DC101" s="250"/>
      <c r="DD101" s="250"/>
      <c r="DE101" s="250"/>
      <c r="DF101" s="250"/>
      <c r="DG101" s="250"/>
      <c r="DH101" s="250"/>
      <c r="DI101" s="250"/>
      <c r="DJ101" s="250">
        <v>6465294.0999999996</v>
      </c>
      <c r="DK101" s="250"/>
      <c r="DL101" s="250"/>
      <c r="DM101" s="250"/>
      <c r="DN101" s="250"/>
      <c r="DO101" s="250"/>
      <c r="DP101" s="250"/>
      <c r="DQ101" s="250"/>
      <c r="DR101" s="250"/>
      <c r="DS101" s="250"/>
      <c r="DT101" s="250"/>
      <c r="DU101" s="250"/>
      <c r="DV101" s="250"/>
      <c r="DW101" s="250"/>
      <c r="DX101" s="250"/>
      <c r="DY101" s="250"/>
      <c r="DZ101" s="250"/>
      <c r="EA101" s="250"/>
      <c r="EB101" s="250"/>
      <c r="EC101" s="250"/>
      <c r="ED101" s="250"/>
      <c r="EE101" s="250"/>
      <c r="EF101" s="250"/>
      <c r="EG101" s="250"/>
      <c r="EH101" s="250"/>
      <c r="EI101" s="250"/>
      <c r="EJ101" s="250"/>
      <c r="EK101" s="250"/>
      <c r="EL101" s="250"/>
      <c r="EM101" s="250"/>
      <c r="EN101" s="250"/>
      <c r="EO101" s="250"/>
      <c r="EP101" s="250"/>
      <c r="EQ101" s="250"/>
      <c r="ER101" s="250"/>
      <c r="ES101" s="250"/>
      <c r="ET101" s="233">
        <f>SUM(CR101:ES101)</f>
        <v>6465294.0999999996</v>
      </c>
      <c r="EU101" s="233"/>
      <c r="EV101" s="233"/>
      <c r="EW101" s="233"/>
      <c r="EX101" s="233"/>
      <c r="EY101" s="233"/>
      <c r="EZ101" s="233"/>
      <c r="FA101" s="233"/>
      <c r="FB101" s="233"/>
      <c r="FC101" s="233"/>
      <c r="FD101" s="233"/>
      <c r="FE101" s="233"/>
      <c r="FF101" s="233"/>
      <c r="FG101" s="233"/>
      <c r="FH101" s="233"/>
      <c r="FI101" s="233"/>
      <c r="FJ101" s="233"/>
      <c r="FK101" s="234"/>
    </row>
    <row r="102" spans="1:194" ht="15" customHeight="1">
      <c r="A102" s="213" t="s">
        <v>202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4"/>
      <c r="BZ102" s="65" t="s">
        <v>203</v>
      </c>
      <c r="CA102" s="66"/>
      <c r="CB102" s="66"/>
      <c r="CC102" s="66"/>
      <c r="CD102" s="66"/>
      <c r="CE102" s="66"/>
      <c r="CF102" s="66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233">
        <f>CR103-CR105</f>
        <v>0</v>
      </c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>
        <f>DJ103-DJ105</f>
        <v>0</v>
      </c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33"/>
      <c r="DW102" s="233"/>
      <c r="DX102" s="233"/>
      <c r="DY102" s="233"/>
      <c r="DZ102" s="233"/>
      <c r="EA102" s="233"/>
      <c r="EB102" s="233">
        <f>EB103-EB105</f>
        <v>0</v>
      </c>
      <c r="EC102" s="233"/>
      <c r="ED102" s="233"/>
      <c r="EE102" s="233"/>
      <c r="EF102" s="233"/>
      <c r="EG102" s="233"/>
      <c r="EH102" s="233"/>
      <c r="EI102" s="233"/>
      <c r="EJ102" s="233"/>
      <c r="EK102" s="233"/>
      <c r="EL102" s="233"/>
      <c r="EM102" s="233"/>
      <c r="EN102" s="233"/>
      <c r="EO102" s="233"/>
      <c r="EP102" s="233"/>
      <c r="EQ102" s="233"/>
      <c r="ER102" s="233"/>
      <c r="ES102" s="233"/>
      <c r="ET102" s="233">
        <f>SUM(CR102:ES102)</f>
        <v>0</v>
      </c>
      <c r="EU102" s="233"/>
      <c r="EV102" s="233"/>
      <c r="EW102" s="233"/>
      <c r="EX102" s="233"/>
      <c r="EY102" s="233"/>
      <c r="EZ102" s="233"/>
      <c r="FA102" s="233"/>
      <c r="FB102" s="233"/>
      <c r="FC102" s="233"/>
      <c r="FD102" s="233"/>
      <c r="FE102" s="233"/>
      <c r="FF102" s="233"/>
      <c r="FG102" s="233"/>
      <c r="FH102" s="233"/>
      <c r="FI102" s="233"/>
      <c r="FJ102" s="233"/>
      <c r="FK102" s="234"/>
    </row>
    <row r="103" spans="1:194" ht="12" customHeight="1">
      <c r="A103" s="205" t="s">
        <v>23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6"/>
      <c r="BZ103" s="79" t="s">
        <v>206</v>
      </c>
      <c r="CA103" s="80"/>
      <c r="CB103" s="80"/>
      <c r="CC103" s="80"/>
      <c r="CD103" s="80"/>
      <c r="CE103" s="80"/>
      <c r="CF103" s="81"/>
      <c r="CG103" s="73" t="s">
        <v>208</v>
      </c>
      <c r="CH103" s="74"/>
      <c r="CI103" s="74"/>
      <c r="CJ103" s="74"/>
      <c r="CK103" s="74"/>
      <c r="CL103" s="74"/>
      <c r="CM103" s="74"/>
      <c r="CN103" s="74"/>
      <c r="CO103" s="74"/>
      <c r="CP103" s="74"/>
      <c r="CQ103" s="75"/>
      <c r="CR103" s="235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7"/>
      <c r="DJ103" s="235">
        <v>5509484.9800000004</v>
      </c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36"/>
      <c r="DW103" s="236"/>
      <c r="DX103" s="236"/>
      <c r="DY103" s="236"/>
      <c r="DZ103" s="236"/>
      <c r="EA103" s="237"/>
      <c r="EB103" s="235"/>
      <c r="EC103" s="236"/>
      <c r="ED103" s="236"/>
      <c r="EE103" s="236"/>
      <c r="EF103" s="236"/>
      <c r="EG103" s="236"/>
      <c r="EH103" s="236"/>
      <c r="EI103" s="236"/>
      <c r="EJ103" s="236"/>
      <c r="EK103" s="236"/>
      <c r="EL103" s="236"/>
      <c r="EM103" s="236"/>
      <c r="EN103" s="236"/>
      <c r="EO103" s="236"/>
      <c r="EP103" s="236"/>
      <c r="EQ103" s="236"/>
      <c r="ER103" s="236"/>
      <c r="ES103" s="237"/>
      <c r="ET103" s="241">
        <f>SUM(CR103:ES104)</f>
        <v>5509484.9800000004</v>
      </c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3"/>
    </row>
    <row r="104" spans="1:194" ht="12" customHeight="1">
      <c r="A104" s="209" t="s">
        <v>204</v>
      </c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10"/>
      <c r="BZ104" s="82"/>
      <c r="CA104" s="83"/>
      <c r="CB104" s="83"/>
      <c r="CC104" s="83"/>
      <c r="CD104" s="83"/>
      <c r="CE104" s="83"/>
      <c r="CF104" s="84"/>
      <c r="CG104" s="76"/>
      <c r="CH104" s="77"/>
      <c r="CI104" s="77"/>
      <c r="CJ104" s="77"/>
      <c r="CK104" s="77"/>
      <c r="CL104" s="77"/>
      <c r="CM104" s="77"/>
      <c r="CN104" s="77"/>
      <c r="CO104" s="77"/>
      <c r="CP104" s="77"/>
      <c r="CQ104" s="78"/>
      <c r="CR104" s="238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40"/>
      <c r="DJ104" s="238"/>
      <c r="DK104" s="239"/>
      <c r="DL104" s="239"/>
      <c r="DM104" s="239"/>
      <c r="DN104" s="239"/>
      <c r="DO104" s="239"/>
      <c r="DP104" s="239"/>
      <c r="DQ104" s="239"/>
      <c r="DR104" s="239"/>
      <c r="DS104" s="239"/>
      <c r="DT104" s="239"/>
      <c r="DU104" s="239"/>
      <c r="DV104" s="239"/>
      <c r="DW104" s="239"/>
      <c r="DX104" s="239"/>
      <c r="DY104" s="239"/>
      <c r="DZ104" s="239"/>
      <c r="EA104" s="240"/>
      <c r="EB104" s="238"/>
      <c r="EC104" s="239"/>
      <c r="ED104" s="239"/>
      <c r="EE104" s="239"/>
      <c r="EF104" s="239"/>
      <c r="EG104" s="239"/>
      <c r="EH104" s="239"/>
      <c r="EI104" s="239"/>
      <c r="EJ104" s="239"/>
      <c r="EK104" s="239"/>
      <c r="EL104" s="239"/>
      <c r="EM104" s="239"/>
      <c r="EN104" s="239"/>
      <c r="EO104" s="239"/>
      <c r="EP104" s="239"/>
      <c r="EQ104" s="239"/>
      <c r="ER104" s="239"/>
      <c r="ES104" s="240"/>
      <c r="ET104" s="244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6"/>
    </row>
    <row r="105" spans="1:194" ht="15" customHeight="1">
      <c r="A105" s="211" t="s">
        <v>205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2"/>
      <c r="BZ105" s="65" t="s">
        <v>207</v>
      </c>
      <c r="CA105" s="66"/>
      <c r="CB105" s="66"/>
      <c r="CC105" s="66"/>
      <c r="CD105" s="66"/>
      <c r="CE105" s="66"/>
      <c r="CF105" s="66"/>
      <c r="CG105" s="97" t="s">
        <v>208</v>
      </c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250"/>
      <c r="CS105" s="250"/>
      <c r="CT105" s="250"/>
      <c r="CU105" s="250"/>
      <c r="CV105" s="250"/>
      <c r="CW105" s="250"/>
      <c r="CX105" s="250"/>
      <c r="CY105" s="250"/>
      <c r="CZ105" s="250"/>
      <c r="DA105" s="250"/>
      <c r="DB105" s="250"/>
      <c r="DC105" s="250"/>
      <c r="DD105" s="250"/>
      <c r="DE105" s="250"/>
      <c r="DF105" s="250"/>
      <c r="DG105" s="250"/>
      <c r="DH105" s="250"/>
      <c r="DI105" s="250"/>
      <c r="DJ105" s="250">
        <v>5509484.9800000004</v>
      </c>
      <c r="DK105" s="250"/>
      <c r="DL105" s="250"/>
      <c r="DM105" s="250"/>
      <c r="DN105" s="250"/>
      <c r="DO105" s="250"/>
      <c r="DP105" s="250"/>
      <c r="DQ105" s="250"/>
      <c r="DR105" s="250"/>
      <c r="DS105" s="250"/>
      <c r="DT105" s="250"/>
      <c r="DU105" s="250"/>
      <c r="DV105" s="250"/>
      <c r="DW105" s="250"/>
      <c r="DX105" s="250"/>
      <c r="DY105" s="250"/>
      <c r="DZ105" s="250"/>
      <c r="EA105" s="250"/>
      <c r="EB105" s="250"/>
      <c r="EC105" s="250"/>
      <c r="ED105" s="250"/>
      <c r="EE105" s="250"/>
      <c r="EF105" s="250"/>
      <c r="EG105" s="250"/>
      <c r="EH105" s="250"/>
      <c r="EI105" s="250"/>
      <c r="EJ105" s="250"/>
      <c r="EK105" s="250"/>
      <c r="EL105" s="250"/>
      <c r="EM105" s="250"/>
      <c r="EN105" s="250"/>
      <c r="EO105" s="250"/>
      <c r="EP105" s="250"/>
      <c r="EQ105" s="250"/>
      <c r="ER105" s="250"/>
      <c r="ES105" s="250"/>
      <c r="ET105" s="233">
        <f>SUM(CR105:ES105)</f>
        <v>5509484.9800000004</v>
      </c>
      <c r="EU105" s="233"/>
      <c r="EV105" s="233"/>
      <c r="EW105" s="233"/>
      <c r="EX105" s="233"/>
      <c r="EY105" s="233"/>
      <c r="EZ105" s="233"/>
      <c r="FA105" s="233"/>
      <c r="FB105" s="233"/>
      <c r="FC105" s="233"/>
      <c r="FD105" s="233"/>
      <c r="FE105" s="233"/>
      <c r="FF105" s="233"/>
      <c r="FG105" s="233"/>
      <c r="FH105" s="233"/>
      <c r="FI105" s="233"/>
      <c r="FJ105" s="233"/>
      <c r="FK105" s="234"/>
    </row>
    <row r="106" spans="1:194" ht="15" customHeight="1">
      <c r="FJ106" s="42"/>
      <c r="FK106" s="41" t="s">
        <v>164</v>
      </c>
    </row>
    <row r="107" spans="1:194" s="12" customFormat="1" ht="33" customHeight="1">
      <c r="A107" s="161" t="s">
        <v>136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 t="s">
        <v>137</v>
      </c>
      <c r="CA107" s="123"/>
      <c r="CB107" s="123"/>
      <c r="CC107" s="123"/>
      <c r="CD107" s="123"/>
      <c r="CE107" s="123"/>
      <c r="CF107" s="123"/>
      <c r="CG107" s="123" t="s">
        <v>173</v>
      </c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253" t="s">
        <v>174</v>
      </c>
      <c r="CS107" s="253"/>
      <c r="CT107" s="253"/>
      <c r="CU107" s="253"/>
      <c r="CV107" s="253"/>
      <c r="CW107" s="253"/>
      <c r="CX107" s="253"/>
      <c r="CY107" s="253"/>
      <c r="CZ107" s="253"/>
      <c r="DA107" s="253"/>
      <c r="DB107" s="253"/>
      <c r="DC107" s="253"/>
      <c r="DD107" s="253"/>
      <c r="DE107" s="253"/>
      <c r="DF107" s="253"/>
      <c r="DG107" s="253"/>
      <c r="DH107" s="253"/>
      <c r="DI107" s="253"/>
      <c r="DJ107" s="253" t="s">
        <v>175</v>
      </c>
      <c r="DK107" s="253"/>
      <c r="DL107" s="253"/>
      <c r="DM107" s="253"/>
      <c r="DN107" s="253"/>
      <c r="DO107" s="253"/>
      <c r="DP107" s="253"/>
      <c r="DQ107" s="253"/>
      <c r="DR107" s="253"/>
      <c r="DS107" s="253"/>
      <c r="DT107" s="253"/>
      <c r="DU107" s="253"/>
      <c r="DV107" s="253"/>
      <c r="DW107" s="253"/>
      <c r="DX107" s="253"/>
      <c r="DY107" s="253"/>
      <c r="DZ107" s="253"/>
      <c r="EA107" s="253"/>
      <c r="EB107" s="253" t="s">
        <v>2</v>
      </c>
      <c r="EC107" s="253"/>
      <c r="ED107" s="253"/>
      <c r="EE107" s="253"/>
      <c r="EF107" s="253"/>
      <c r="EG107" s="253"/>
      <c r="EH107" s="253"/>
      <c r="EI107" s="253"/>
      <c r="EJ107" s="253"/>
      <c r="EK107" s="253"/>
      <c r="EL107" s="253"/>
      <c r="EM107" s="253"/>
      <c r="EN107" s="253"/>
      <c r="EO107" s="253"/>
      <c r="EP107" s="253"/>
      <c r="EQ107" s="253"/>
      <c r="ER107" s="253"/>
      <c r="ES107" s="253"/>
      <c r="ET107" s="253" t="s">
        <v>1</v>
      </c>
      <c r="EU107" s="253"/>
      <c r="EV107" s="253"/>
      <c r="EW107" s="253"/>
      <c r="EX107" s="253"/>
      <c r="EY107" s="253"/>
      <c r="EZ107" s="253"/>
      <c r="FA107" s="253"/>
      <c r="FB107" s="253"/>
      <c r="FC107" s="253"/>
      <c r="FD107" s="253"/>
      <c r="FE107" s="253"/>
      <c r="FF107" s="253"/>
      <c r="FG107" s="253"/>
      <c r="FH107" s="253"/>
      <c r="FI107" s="253"/>
      <c r="FJ107" s="253"/>
      <c r="FK107" s="256"/>
      <c r="FL107" s="39"/>
      <c r="FM107" s="39"/>
      <c r="FN107" s="39"/>
    </row>
    <row r="108" spans="1:194" s="13" customFormat="1" ht="12" customHeight="1" thickBot="1">
      <c r="A108" s="158">
        <v>1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98">
        <v>2</v>
      </c>
      <c r="CA108" s="98"/>
      <c r="CB108" s="98"/>
      <c r="CC108" s="98"/>
      <c r="CD108" s="98"/>
      <c r="CE108" s="98"/>
      <c r="CF108" s="98"/>
      <c r="CG108" s="98">
        <v>3</v>
      </c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255">
        <v>4</v>
      </c>
      <c r="CS108" s="255"/>
      <c r="CT108" s="255"/>
      <c r="CU108" s="255"/>
      <c r="CV108" s="255"/>
      <c r="CW108" s="255"/>
      <c r="CX108" s="2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>
        <v>5</v>
      </c>
      <c r="DK108" s="255"/>
      <c r="DL108" s="255"/>
      <c r="DM108" s="255"/>
      <c r="DN108" s="255"/>
      <c r="DO108" s="255"/>
      <c r="DP108" s="255"/>
      <c r="DQ108" s="255"/>
      <c r="DR108" s="255"/>
      <c r="DS108" s="255"/>
      <c r="DT108" s="255"/>
      <c r="DU108" s="255"/>
      <c r="DV108" s="255"/>
      <c r="DW108" s="255"/>
      <c r="DX108" s="255"/>
      <c r="DY108" s="255"/>
      <c r="DZ108" s="255"/>
      <c r="EA108" s="255"/>
      <c r="EB108" s="255">
        <v>6</v>
      </c>
      <c r="EC108" s="255"/>
      <c r="ED108" s="255"/>
      <c r="EE108" s="255"/>
      <c r="EF108" s="255"/>
      <c r="EG108" s="255"/>
      <c r="EH108" s="255"/>
      <c r="EI108" s="255"/>
      <c r="EJ108" s="255"/>
      <c r="EK108" s="255"/>
      <c r="EL108" s="255"/>
      <c r="EM108" s="255"/>
      <c r="EN108" s="255"/>
      <c r="EO108" s="255"/>
      <c r="EP108" s="255"/>
      <c r="EQ108" s="255"/>
      <c r="ER108" s="255"/>
      <c r="ES108" s="255"/>
      <c r="ET108" s="255">
        <v>7</v>
      </c>
      <c r="EU108" s="255"/>
      <c r="EV108" s="255"/>
      <c r="EW108" s="255"/>
      <c r="EX108" s="255"/>
      <c r="EY108" s="255"/>
      <c r="EZ108" s="255"/>
      <c r="FA108" s="255"/>
      <c r="FB108" s="255"/>
      <c r="FC108" s="255"/>
      <c r="FD108" s="255"/>
      <c r="FE108" s="255"/>
      <c r="FF108" s="255"/>
      <c r="FG108" s="255"/>
      <c r="FH108" s="255"/>
      <c r="FI108" s="255"/>
      <c r="FJ108" s="255"/>
      <c r="FK108" s="269"/>
      <c r="FL108" s="40"/>
      <c r="FM108" s="40"/>
      <c r="FN108" s="40"/>
    </row>
    <row r="109" spans="1:194" ht="25.5" customHeight="1">
      <c r="A109" s="207" t="s">
        <v>98</v>
      </c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8"/>
      <c r="BZ109" s="138" t="s">
        <v>95</v>
      </c>
      <c r="CA109" s="139"/>
      <c r="CB109" s="139"/>
      <c r="CC109" s="139"/>
      <c r="CD109" s="139"/>
      <c r="CE109" s="139"/>
      <c r="CF109" s="139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254">
        <f>CR110-CR138</f>
        <v>-1432</v>
      </c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>
        <f>DJ110-DJ138</f>
        <v>424892.98999999464</v>
      </c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>
        <f>EB110-EB138</f>
        <v>0</v>
      </c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>
        <f>SUM(CR109:ES109)</f>
        <v>423460.98999999464</v>
      </c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  <c r="FF109" s="254"/>
      <c r="FG109" s="254"/>
      <c r="FH109" s="254"/>
      <c r="FI109" s="254"/>
      <c r="FJ109" s="254"/>
      <c r="FK109" s="270"/>
    </row>
    <row r="110" spans="1:194" ht="23.25" customHeight="1">
      <c r="A110" s="124" t="s">
        <v>235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5"/>
      <c r="BZ110" s="65" t="s">
        <v>101</v>
      </c>
      <c r="CA110" s="66"/>
      <c r="CB110" s="66"/>
      <c r="CC110" s="66"/>
      <c r="CD110" s="66"/>
      <c r="CE110" s="66"/>
      <c r="CF110" s="66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233">
        <f>CR111+CR115+CR119+CR123+CR127+CR131</f>
        <v>-21632</v>
      </c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>
        <f>DJ111+DJ115+DJ119+DJ123+DJ127+DJ131</f>
        <v>-145662.6400000006</v>
      </c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33"/>
      <c r="DW110" s="233"/>
      <c r="DX110" s="233"/>
      <c r="DY110" s="233"/>
      <c r="DZ110" s="233"/>
      <c r="EA110" s="233"/>
      <c r="EB110" s="233">
        <f>EB111+EB115+EB119+EB123+EB127+EB131</f>
        <v>0</v>
      </c>
      <c r="EC110" s="233"/>
      <c r="ED110" s="233"/>
      <c r="EE110" s="233"/>
      <c r="EF110" s="233"/>
      <c r="EG110" s="233"/>
      <c r="EH110" s="233"/>
      <c r="EI110" s="233"/>
      <c r="EJ110" s="233"/>
      <c r="EK110" s="233"/>
      <c r="EL110" s="233"/>
      <c r="EM110" s="233"/>
      <c r="EN110" s="233"/>
      <c r="EO110" s="233"/>
      <c r="EP110" s="233"/>
      <c r="EQ110" s="233"/>
      <c r="ER110" s="233"/>
      <c r="ES110" s="233"/>
      <c r="ET110" s="233">
        <f>SUM(CR110:ES110)</f>
        <v>-167294.6400000006</v>
      </c>
      <c r="EU110" s="233"/>
      <c r="EV110" s="233"/>
      <c r="EW110" s="233"/>
      <c r="EX110" s="233"/>
      <c r="EY110" s="233"/>
      <c r="EZ110" s="233"/>
      <c r="FA110" s="233"/>
      <c r="FB110" s="233"/>
      <c r="FC110" s="233"/>
      <c r="FD110" s="233"/>
      <c r="FE110" s="233"/>
      <c r="FF110" s="233"/>
      <c r="FG110" s="233"/>
      <c r="FH110" s="233"/>
      <c r="FI110" s="233"/>
      <c r="FJ110" s="233"/>
      <c r="FK110" s="234"/>
      <c r="FM110" s="229"/>
      <c r="FN110" s="229"/>
      <c r="FO110" s="229"/>
      <c r="FP110" s="229"/>
      <c r="FQ110" s="229"/>
      <c r="FR110" s="229"/>
      <c r="FS110" s="229"/>
      <c r="FT110" s="229"/>
      <c r="FU110" s="229"/>
      <c r="FV110" s="229"/>
      <c r="FW110" s="229"/>
      <c r="FX110" s="229"/>
      <c r="FY110" s="229"/>
      <c r="FZ110" s="47"/>
      <c r="GA110" s="229"/>
      <c r="GB110" s="229"/>
      <c r="GC110" s="229"/>
      <c r="GD110" s="229"/>
      <c r="GE110" s="229"/>
      <c r="GF110" s="229"/>
      <c r="GG110" s="229"/>
      <c r="GH110" s="229"/>
      <c r="GI110" s="229"/>
      <c r="GJ110" s="229"/>
      <c r="GK110" s="229"/>
      <c r="GL110" s="229"/>
    </row>
    <row r="111" spans="1:194" ht="15" customHeight="1">
      <c r="A111" s="126" t="s">
        <v>209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7"/>
      <c r="BZ111" s="65" t="s">
        <v>102</v>
      </c>
      <c r="CA111" s="66"/>
      <c r="CB111" s="66"/>
      <c r="CC111" s="66"/>
      <c r="CD111" s="66"/>
      <c r="CE111" s="66"/>
      <c r="CF111" s="66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233">
        <f>CR112-CR114</f>
        <v>0</v>
      </c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3"/>
      <c r="DD111" s="233"/>
      <c r="DE111" s="233"/>
      <c r="DF111" s="233"/>
      <c r="DG111" s="233"/>
      <c r="DH111" s="233"/>
      <c r="DI111" s="233"/>
      <c r="DJ111" s="233">
        <f>DJ112-DJ114</f>
        <v>613479.15000000596</v>
      </c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33"/>
      <c r="DW111" s="233"/>
      <c r="DX111" s="233"/>
      <c r="DY111" s="233"/>
      <c r="DZ111" s="233"/>
      <c r="EA111" s="233"/>
      <c r="EB111" s="233">
        <f>EB112-EB114</f>
        <v>0</v>
      </c>
      <c r="EC111" s="233"/>
      <c r="ED111" s="233"/>
      <c r="EE111" s="233"/>
      <c r="EF111" s="233"/>
      <c r="EG111" s="233"/>
      <c r="EH111" s="233"/>
      <c r="EI111" s="233"/>
      <c r="EJ111" s="233"/>
      <c r="EK111" s="233"/>
      <c r="EL111" s="233"/>
      <c r="EM111" s="233"/>
      <c r="EN111" s="233"/>
      <c r="EO111" s="233"/>
      <c r="EP111" s="233"/>
      <c r="EQ111" s="233"/>
      <c r="ER111" s="233"/>
      <c r="ES111" s="233"/>
      <c r="ET111" s="233">
        <f>SUM(CR111:ES111)</f>
        <v>613479.15000000596</v>
      </c>
      <c r="EU111" s="233"/>
      <c r="EV111" s="233"/>
      <c r="EW111" s="233"/>
      <c r="EX111" s="233"/>
      <c r="EY111" s="233"/>
      <c r="EZ111" s="233"/>
      <c r="FA111" s="233"/>
      <c r="FB111" s="233"/>
      <c r="FC111" s="233"/>
      <c r="FD111" s="233"/>
      <c r="FE111" s="233"/>
      <c r="FF111" s="233"/>
      <c r="FG111" s="233"/>
      <c r="FH111" s="233"/>
      <c r="FI111" s="233"/>
      <c r="FJ111" s="233"/>
      <c r="FK111" s="234"/>
      <c r="FM111" s="32" t="s">
        <v>258</v>
      </c>
    </row>
    <row r="112" spans="1:194" ht="12" customHeight="1">
      <c r="A112" s="128" t="s">
        <v>23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9"/>
      <c r="BZ112" s="79" t="s">
        <v>103</v>
      </c>
      <c r="CA112" s="80"/>
      <c r="CB112" s="80"/>
      <c r="CC112" s="80"/>
      <c r="CD112" s="80"/>
      <c r="CE112" s="80"/>
      <c r="CF112" s="81"/>
      <c r="CG112" s="73">
        <v>510</v>
      </c>
      <c r="CH112" s="74"/>
      <c r="CI112" s="74"/>
      <c r="CJ112" s="74"/>
      <c r="CK112" s="74"/>
      <c r="CL112" s="74"/>
      <c r="CM112" s="74"/>
      <c r="CN112" s="74"/>
      <c r="CO112" s="74"/>
      <c r="CP112" s="74"/>
      <c r="CQ112" s="75"/>
      <c r="CR112" s="235">
        <v>1482979.65</v>
      </c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7"/>
      <c r="DJ112" s="235">
        <f>33993273.77-31237.73</f>
        <v>33962036.040000007</v>
      </c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36"/>
      <c r="DX112" s="236"/>
      <c r="DY112" s="236"/>
      <c r="DZ112" s="236"/>
      <c r="EA112" s="237"/>
      <c r="EB112" s="235"/>
      <c r="EC112" s="236"/>
      <c r="ED112" s="236"/>
      <c r="EE112" s="236"/>
      <c r="EF112" s="236"/>
      <c r="EG112" s="236"/>
      <c r="EH112" s="236"/>
      <c r="EI112" s="236"/>
      <c r="EJ112" s="236"/>
      <c r="EK112" s="236"/>
      <c r="EL112" s="236"/>
      <c r="EM112" s="236"/>
      <c r="EN112" s="236"/>
      <c r="EO112" s="236"/>
      <c r="EP112" s="236"/>
      <c r="EQ112" s="236"/>
      <c r="ER112" s="236"/>
      <c r="ES112" s="237"/>
      <c r="ET112" s="241">
        <f>SUM(CR112:ES113)</f>
        <v>35445015.690000005</v>
      </c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3"/>
    </row>
    <row r="113" spans="1:194" ht="12" customHeight="1">
      <c r="A113" s="196" t="s">
        <v>210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7"/>
      <c r="BZ113" s="82"/>
      <c r="CA113" s="83"/>
      <c r="CB113" s="83"/>
      <c r="CC113" s="83"/>
      <c r="CD113" s="83"/>
      <c r="CE113" s="83"/>
      <c r="CF113" s="84"/>
      <c r="CG113" s="76"/>
      <c r="CH113" s="77"/>
      <c r="CI113" s="77"/>
      <c r="CJ113" s="77"/>
      <c r="CK113" s="77"/>
      <c r="CL113" s="77"/>
      <c r="CM113" s="77"/>
      <c r="CN113" s="77"/>
      <c r="CO113" s="77"/>
      <c r="CP113" s="77"/>
      <c r="CQ113" s="78"/>
      <c r="CR113" s="238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40"/>
      <c r="DJ113" s="238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40"/>
      <c r="EB113" s="238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40"/>
      <c r="ET113" s="244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6"/>
      <c r="FM113" s="230" t="s">
        <v>259</v>
      </c>
      <c r="FN113" s="230"/>
      <c r="FO113" s="230"/>
      <c r="FP113" s="230"/>
      <c r="FQ113" s="230"/>
      <c r="FR113" s="230"/>
      <c r="FS113" s="230"/>
      <c r="FT113" s="230"/>
      <c r="FU113" s="230"/>
      <c r="FV113" s="230"/>
      <c r="FW113" s="230"/>
      <c r="FX113" s="230"/>
      <c r="FY113" s="230"/>
      <c r="FZ113" s="230"/>
      <c r="GA113" s="230"/>
      <c r="GB113" s="230"/>
      <c r="GC113" s="230"/>
      <c r="GD113" s="230"/>
      <c r="GE113" s="230"/>
      <c r="GF113" s="230"/>
      <c r="GG113" s="230"/>
      <c r="GH113" s="230"/>
      <c r="GI113" s="230"/>
      <c r="GJ113" s="230"/>
      <c r="GK113" s="230"/>
      <c r="GL113" s="230"/>
    </row>
    <row r="114" spans="1:194" ht="15" customHeight="1">
      <c r="A114" s="135" t="s">
        <v>211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6"/>
      <c r="BZ114" s="65" t="s">
        <v>104</v>
      </c>
      <c r="CA114" s="66"/>
      <c r="CB114" s="66"/>
      <c r="CC114" s="66"/>
      <c r="CD114" s="66"/>
      <c r="CE114" s="66"/>
      <c r="CF114" s="66"/>
      <c r="CG114" s="97">
        <v>610</v>
      </c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250">
        <v>1482979.65</v>
      </c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>
        <f>33379794.62-31237.73</f>
        <v>33348556.890000001</v>
      </c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33">
        <f>SUM(CR114:ES114)</f>
        <v>34831536.539999999</v>
      </c>
      <c r="EU114" s="233"/>
      <c r="EV114" s="233"/>
      <c r="EW114" s="233"/>
      <c r="EX114" s="233"/>
      <c r="EY114" s="233"/>
      <c r="EZ114" s="233"/>
      <c r="FA114" s="233"/>
      <c r="FB114" s="233"/>
      <c r="FC114" s="233"/>
      <c r="FD114" s="233"/>
      <c r="FE114" s="233"/>
      <c r="FF114" s="233"/>
      <c r="FG114" s="233"/>
      <c r="FH114" s="233"/>
      <c r="FI114" s="233"/>
      <c r="FJ114" s="233"/>
      <c r="FK114" s="234"/>
      <c r="FM114" s="230"/>
      <c r="FN114" s="230"/>
      <c r="FO114" s="230"/>
      <c r="FP114" s="230"/>
      <c r="FQ114" s="230"/>
      <c r="FR114" s="230"/>
      <c r="FS114" s="230"/>
      <c r="FT114" s="230"/>
      <c r="FU114" s="230"/>
      <c r="FV114" s="230"/>
      <c r="FW114" s="230"/>
      <c r="FX114" s="230"/>
      <c r="FY114" s="230"/>
      <c r="FZ114" s="230"/>
      <c r="GA114" s="230"/>
      <c r="GB114" s="230"/>
      <c r="GC114" s="230"/>
      <c r="GD114" s="230"/>
      <c r="GE114" s="230"/>
      <c r="GF114" s="230"/>
      <c r="GG114" s="230"/>
      <c r="GH114" s="230"/>
      <c r="GI114" s="230"/>
      <c r="GJ114" s="230"/>
      <c r="GK114" s="230"/>
      <c r="GL114" s="230"/>
    </row>
    <row r="115" spans="1:194" ht="15" customHeight="1">
      <c r="A115" s="126" t="s">
        <v>212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7"/>
      <c r="BZ115" s="65" t="s">
        <v>105</v>
      </c>
      <c r="CA115" s="66"/>
      <c r="CB115" s="66"/>
      <c r="CC115" s="66"/>
      <c r="CD115" s="66"/>
      <c r="CE115" s="66"/>
      <c r="CF115" s="66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233">
        <f>CR116-CR118</f>
        <v>0</v>
      </c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>
        <f>DJ116-DJ118</f>
        <v>0</v>
      </c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33"/>
      <c r="DW115" s="233"/>
      <c r="DX115" s="233"/>
      <c r="DY115" s="233"/>
      <c r="DZ115" s="233"/>
      <c r="EA115" s="233"/>
      <c r="EB115" s="233">
        <f>EB116-EB118</f>
        <v>0</v>
      </c>
      <c r="EC115" s="233"/>
      <c r="ED115" s="233"/>
      <c r="EE115" s="233"/>
      <c r="EF115" s="233"/>
      <c r="EG115" s="233"/>
      <c r="EH115" s="233"/>
      <c r="EI115" s="233"/>
      <c r="EJ115" s="233"/>
      <c r="EK115" s="233"/>
      <c r="EL115" s="233"/>
      <c r="EM115" s="233"/>
      <c r="EN115" s="233"/>
      <c r="EO115" s="233"/>
      <c r="EP115" s="233"/>
      <c r="EQ115" s="233"/>
      <c r="ER115" s="233"/>
      <c r="ES115" s="233"/>
      <c r="ET115" s="233">
        <f>SUM(CR115:ES115)</f>
        <v>0</v>
      </c>
      <c r="EU115" s="233"/>
      <c r="EV115" s="233"/>
      <c r="EW115" s="233"/>
      <c r="EX115" s="233"/>
      <c r="EY115" s="233"/>
      <c r="EZ115" s="233"/>
      <c r="FA115" s="233"/>
      <c r="FB115" s="233"/>
      <c r="FC115" s="233"/>
      <c r="FD115" s="233"/>
      <c r="FE115" s="233"/>
      <c r="FF115" s="233"/>
      <c r="FG115" s="233"/>
      <c r="FH115" s="233"/>
      <c r="FI115" s="233"/>
      <c r="FJ115" s="233"/>
      <c r="FK115" s="234"/>
      <c r="FM115" s="230"/>
      <c r="FN115" s="230"/>
      <c r="FO115" s="230"/>
      <c r="FP115" s="230"/>
      <c r="FQ115" s="230"/>
      <c r="FR115" s="230"/>
      <c r="FS115" s="230"/>
      <c r="FT115" s="230"/>
      <c r="FU115" s="230"/>
      <c r="FV115" s="230"/>
      <c r="FW115" s="230"/>
      <c r="FX115" s="230"/>
      <c r="FY115" s="230"/>
      <c r="FZ115" s="230"/>
      <c r="GA115" s="230"/>
      <c r="GB115" s="230"/>
      <c r="GC115" s="230"/>
      <c r="GD115" s="230"/>
      <c r="GE115" s="230"/>
      <c r="GF115" s="230"/>
      <c r="GG115" s="230"/>
      <c r="GH115" s="230"/>
      <c r="GI115" s="230"/>
      <c r="GJ115" s="230"/>
      <c r="GK115" s="230"/>
      <c r="GL115" s="230"/>
    </row>
    <row r="116" spans="1:194" ht="12" customHeight="1">
      <c r="A116" s="128" t="s">
        <v>23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9"/>
      <c r="BZ116" s="79" t="s">
        <v>106</v>
      </c>
      <c r="CA116" s="80"/>
      <c r="CB116" s="80"/>
      <c r="CC116" s="80"/>
      <c r="CD116" s="80"/>
      <c r="CE116" s="80"/>
      <c r="CF116" s="81"/>
      <c r="CG116" s="73">
        <v>520</v>
      </c>
      <c r="CH116" s="74"/>
      <c r="CI116" s="74"/>
      <c r="CJ116" s="74"/>
      <c r="CK116" s="74"/>
      <c r="CL116" s="74"/>
      <c r="CM116" s="74"/>
      <c r="CN116" s="74"/>
      <c r="CO116" s="74"/>
      <c r="CP116" s="74"/>
      <c r="CQ116" s="75"/>
      <c r="CR116" s="235"/>
      <c r="CS116" s="236"/>
      <c r="CT116" s="236"/>
      <c r="CU116" s="236"/>
      <c r="CV116" s="236"/>
      <c r="CW116" s="236"/>
      <c r="CX116" s="236"/>
      <c r="CY116" s="236"/>
      <c r="CZ116" s="236"/>
      <c r="DA116" s="236"/>
      <c r="DB116" s="236"/>
      <c r="DC116" s="236"/>
      <c r="DD116" s="236"/>
      <c r="DE116" s="236"/>
      <c r="DF116" s="236"/>
      <c r="DG116" s="236"/>
      <c r="DH116" s="236"/>
      <c r="DI116" s="237"/>
      <c r="DJ116" s="235"/>
      <c r="DK116" s="236"/>
      <c r="DL116" s="236"/>
      <c r="DM116" s="236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6"/>
      <c r="DX116" s="236"/>
      <c r="DY116" s="236"/>
      <c r="DZ116" s="236"/>
      <c r="EA116" s="237"/>
      <c r="EB116" s="235"/>
      <c r="EC116" s="236"/>
      <c r="ED116" s="236"/>
      <c r="EE116" s="236"/>
      <c r="EF116" s="236"/>
      <c r="EG116" s="236"/>
      <c r="EH116" s="236"/>
      <c r="EI116" s="236"/>
      <c r="EJ116" s="236"/>
      <c r="EK116" s="236"/>
      <c r="EL116" s="236"/>
      <c r="EM116" s="236"/>
      <c r="EN116" s="236"/>
      <c r="EO116" s="236"/>
      <c r="EP116" s="236"/>
      <c r="EQ116" s="236"/>
      <c r="ER116" s="236"/>
      <c r="ES116" s="237"/>
      <c r="ET116" s="241">
        <f>SUM(CR116:ES117)</f>
        <v>0</v>
      </c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3"/>
    </row>
    <row r="117" spans="1:194" ht="12" customHeight="1">
      <c r="A117" s="209" t="s">
        <v>213</v>
      </c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10"/>
      <c r="BZ117" s="82"/>
      <c r="CA117" s="83"/>
      <c r="CB117" s="83"/>
      <c r="CC117" s="83"/>
      <c r="CD117" s="83"/>
      <c r="CE117" s="83"/>
      <c r="CF117" s="84"/>
      <c r="CG117" s="76"/>
      <c r="CH117" s="77"/>
      <c r="CI117" s="77"/>
      <c r="CJ117" s="77"/>
      <c r="CK117" s="77"/>
      <c r="CL117" s="77"/>
      <c r="CM117" s="77"/>
      <c r="CN117" s="77"/>
      <c r="CO117" s="77"/>
      <c r="CP117" s="77"/>
      <c r="CQ117" s="78"/>
      <c r="CR117" s="238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40"/>
      <c r="DJ117" s="238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40"/>
      <c r="EB117" s="238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40"/>
      <c r="ET117" s="244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6"/>
    </row>
    <row r="118" spans="1:194" ht="15" customHeight="1">
      <c r="A118" s="211" t="s">
        <v>214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2"/>
      <c r="BZ118" s="65" t="s">
        <v>107</v>
      </c>
      <c r="CA118" s="66"/>
      <c r="CB118" s="66"/>
      <c r="CC118" s="66"/>
      <c r="CD118" s="66"/>
      <c r="CE118" s="66"/>
      <c r="CF118" s="66"/>
      <c r="CG118" s="97">
        <v>620</v>
      </c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250"/>
      <c r="CS118" s="250"/>
      <c r="CT118" s="250"/>
      <c r="CU118" s="250"/>
      <c r="CV118" s="250"/>
      <c r="CW118" s="250"/>
      <c r="CX118" s="250"/>
      <c r="CY118" s="250"/>
      <c r="CZ118" s="250"/>
      <c r="DA118" s="250"/>
      <c r="DB118" s="250"/>
      <c r="DC118" s="250"/>
      <c r="DD118" s="250"/>
      <c r="DE118" s="250"/>
      <c r="DF118" s="250"/>
      <c r="DG118" s="250"/>
      <c r="DH118" s="250"/>
      <c r="DI118" s="250"/>
      <c r="DJ118" s="250"/>
      <c r="DK118" s="250"/>
      <c r="DL118" s="250"/>
      <c r="DM118" s="250"/>
      <c r="DN118" s="250"/>
      <c r="DO118" s="250"/>
      <c r="DP118" s="250"/>
      <c r="DQ118" s="250"/>
      <c r="DR118" s="250"/>
      <c r="DS118" s="250"/>
      <c r="DT118" s="250"/>
      <c r="DU118" s="250"/>
      <c r="DV118" s="250"/>
      <c r="DW118" s="250"/>
      <c r="DX118" s="250"/>
      <c r="DY118" s="250"/>
      <c r="DZ118" s="250"/>
      <c r="EA118" s="250"/>
      <c r="EB118" s="250"/>
      <c r="EC118" s="250"/>
      <c r="ED118" s="250"/>
      <c r="EE118" s="250"/>
      <c r="EF118" s="250"/>
      <c r="EG118" s="250"/>
      <c r="EH118" s="250"/>
      <c r="EI118" s="250"/>
      <c r="EJ118" s="250"/>
      <c r="EK118" s="250"/>
      <c r="EL118" s="250"/>
      <c r="EM118" s="250"/>
      <c r="EN118" s="250"/>
      <c r="EO118" s="250"/>
      <c r="EP118" s="250"/>
      <c r="EQ118" s="250"/>
      <c r="ER118" s="250"/>
      <c r="ES118" s="250"/>
      <c r="ET118" s="233">
        <f>SUM(CR118:ES118)</f>
        <v>0</v>
      </c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4"/>
    </row>
    <row r="119" spans="1:194" ht="15" customHeight="1">
      <c r="A119" s="126" t="s">
        <v>96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7"/>
      <c r="BZ119" s="65" t="s">
        <v>108</v>
      </c>
      <c r="CA119" s="66"/>
      <c r="CB119" s="66"/>
      <c r="CC119" s="66"/>
      <c r="CD119" s="66"/>
      <c r="CE119" s="66"/>
      <c r="CF119" s="66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233">
        <f>CR120-CR122</f>
        <v>0</v>
      </c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>
        <f>DJ120-DJ122</f>
        <v>0</v>
      </c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>
        <f>EB120-EB122</f>
        <v>0</v>
      </c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>
        <f>SUM(CR119:ES119)</f>
        <v>0</v>
      </c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4"/>
    </row>
    <row r="120" spans="1:194" ht="12" customHeight="1">
      <c r="A120" s="128" t="s">
        <v>23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9"/>
      <c r="BZ120" s="79" t="s">
        <v>109</v>
      </c>
      <c r="CA120" s="80"/>
      <c r="CB120" s="80"/>
      <c r="CC120" s="80"/>
      <c r="CD120" s="80"/>
      <c r="CE120" s="80"/>
      <c r="CF120" s="81"/>
      <c r="CG120" s="73">
        <v>530</v>
      </c>
      <c r="CH120" s="74"/>
      <c r="CI120" s="74"/>
      <c r="CJ120" s="74"/>
      <c r="CK120" s="74"/>
      <c r="CL120" s="74"/>
      <c r="CM120" s="74"/>
      <c r="CN120" s="74"/>
      <c r="CO120" s="74"/>
      <c r="CP120" s="74"/>
      <c r="CQ120" s="75"/>
      <c r="CR120" s="235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7"/>
      <c r="DJ120" s="235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36"/>
      <c r="DX120" s="236"/>
      <c r="DY120" s="236"/>
      <c r="DZ120" s="236"/>
      <c r="EA120" s="237"/>
      <c r="EB120" s="235"/>
      <c r="EC120" s="236"/>
      <c r="ED120" s="236"/>
      <c r="EE120" s="236"/>
      <c r="EF120" s="236"/>
      <c r="EG120" s="236"/>
      <c r="EH120" s="236"/>
      <c r="EI120" s="236"/>
      <c r="EJ120" s="236"/>
      <c r="EK120" s="236"/>
      <c r="EL120" s="236"/>
      <c r="EM120" s="236"/>
      <c r="EN120" s="236"/>
      <c r="EO120" s="236"/>
      <c r="EP120" s="236"/>
      <c r="EQ120" s="236"/>
      <c r="ER120" s="236"/>
      <c r="ES120" s="237"/>
      <c r="ET120" s="241">
        <f>SUM(CR120:ES121)</f>
        <v>0</v>
      </c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3"/>
    </row>
    <row r="121" spans="1:194" ht="12" customHeight="1">
      <c r="A121" s="196" t="s">
        <v>99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7"/>
      <c r="BZ121" s="82"/>
      <c r="CA121" s="83"/>
      <c r="CB121" s="83"/>
      <c r="CC121" s="83"/>
      <c r="CD121" s="83"/>
      <c r="CE121" s="83"/>
      <c r="CF121" s="84"/>
      <c r="CG121" s="76"/>
      <c r="CH121" s="77"/>
      <c r="CI121" s="77"/>
      <c r="CJ121" s="77"/>
      <c r="CK121" s="77"/>
      <c r="CL121" s="77"/>
      <c r="CM121" s="77"/>
      <c r="CN121" s="77"/>
      <c r="CO121" s="77"/>
      <c r="CP121" s="77"/>
      <c r="CQ121" s="78"/>
      <c r="CR121" s="238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0"/>
      <c r="DJ121" s="238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40"/>
      <c r="EB121" s="238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40"/>
      <c r="ET121" s="244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6"/>
    </row>
    <row r="122" spans="1:194" ht="15" customHeight="1">
      <c r="A122" s="135" t="s">
        <v>100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6"/>
      <c r="BZ122" s="65" t="s">
        <v>110</v>
      </c>
      <c r="CA122" s="66"/>
      <c r="CB122" s="66"/>
      <c r="CC122" s="66"/>
      <c r="CD122" s="66"/>
      <c r="CE122" s="66"/>
      <c r="CF122" s="66"/>
      <c r="CG122" s="97">
        <v>630</v>
      </c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250"/>
      <c r="CS122" s="250"/>
      <c r="CT122" s="250"/>
      <c r="CU122" s="250"/>
      <c r="CV122" s="250"/>
      <c r="CW122" s="250"/>
      <c r="CX122" s="250"/>
      <c r="CY122" s="250"/>
      <c r="CZ122" s="250"/>
      <c r="DA122" s="250"/>
      <c r="DB122" s="250"/>
      <c r="DC122" s="250"/>
      <c r="DD122" s="250"/>
      <c r="DE122" s="250"/>
      <c r="DF122" s="250"/>
      <c r="DG122" s="250"/>
      <c r="DH122" s="250"/>
      <c r="DI122" s="250"/>
      <c r="DJ122" s="250"/>
      <c r="DK122" s="250"/>
      <c r="DL122" s="250"/>
      <c r="DM122" s="250"/>
      <c r="DN122" s="250"/>
      <c r="DO122" s="250"/>
      <c r="DP122" s="250"/>
      <c r="DQ122" s="250"/>
      <c r="DR122" s="250"/>
      <c r="DS122" s="250"/>
      <c r="DT122" s="250"/>
      <c r="DU122" s="250"/>
      <c r="DV122" s="250"/>
      <c r="DW122" s="250"/>
      <c r="DX122" s="250"/>
      <c r="DY122" s="250"/>
      <c r="DZ122" s="250"/>
      <c r="EA122" s="250"/>
      <c r="EB122" s="250"/>
      <c r="EC122" s="250"/>
      <c r="ED122" s="250"/>
      <c r="EE122" s="250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33">
        <f>SUM(CR122:ES122)</f>
        <v>0</v>
      </c>
      <c r="EU122" s="233"/>
      <c r="EV122" s="233"/>
      <c r="EW122" s="233"/>
      <c r="EX122" s="233"/>
      <c r="EY122" s="233"/>
      <c r="EZ122" s="233"/>
      <c r="FA122" s="233"/>
      <c r="FB122" s="233"/>
      <c r="FC122" s="233"/>
      <c r="FD122" s="233"/>
      <c r="FE122" s="233"/>
      <c r="FF122" s="233"/>
      <c r="FG122" s="233"/>
      <c r="FH122" s="233"/>
      <c r="FI122" s="233"/>
      <c r="FJ122" s="233"/>
      <c r="FK122" s="234"/>
    </row>
    <row r="123" spans="1:194" ht="15" customHeight="1">
      <c r="A123" s="126" t="s">
        <v>215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7"/>
      <c r="BZ123" s="65" t="s">
        <v>111</v>
      </c>
      <c r="CA123" s="66"/>
      <c r="CB123" s="66"/>
      <c r="CC123" s="66"/>
      <c r="CD123" s="66"/>
      <c r="CE123" s="66"/>
      <c r="CF123" s="66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233">
        <f>CR124-CR126</f>
        <v>0</v>
      </c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>
        <f>DJ124-DJ126</f>
        <v>0</v>
      </c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33"/>
      <c r="DX123" s="233"/>
      <c r="DY123" s="233"/>
      <c r="DZ123" s="233"/>
      <c r="EA123" s="233"/>
      <c r="EB123" s="233">
        <f>EB124-EB126</f>
        <v>0</v>
      </c>
      <c r="EC123" s="233"/>
      <c r="ED123" s="233"/>
      <c r="EE123" s="233"/>
      <c r="EF123" s="233"/>
      <c r="EG123" s="233"/>
      <c r="EH123" s="233"/>
      <c r="EI123" s="233"/>
      <c r="EJ123" s="233"/>
      <c r="EK123" s="233"/>
      <c r="EL123" s="233"/>
      <c r="EM123" s="233"/>
      <c r="EN123" s="233"/>
      <c r="EO123" s="233"/>
      <c r="EP123" s="233"/>
      <c r="EQ123" s="233"/>
      <c r="ER123" s="233"/>
      <c r="ES123" s="233"/>
      <c r="ET123" s="233">
        <f>SUM(CR123:ES123)</f>
        <v>0</v>
      </c>
      <c r="EU123" s="233"/>
      <c r="EV123" s="233"/>
      <c r="EW123" s="233"/>
      <c r="EX123" s="233"/>
      <c r="EY123" s="233"/>
      <c r="EZ123" s="233"/>
      <c r="FA123" s="233"/>
      <c r="FB123" s="233"/>
      <c r="FC123" s="233"/>
      <c r="FD123" s="233"/>
      <c r="FE123" s="233"/>
      <c r="FF123" s="233"/>
      <c r="FG123" s="233"/>
      <c r="FH123" s="233"/>
      <c r="FI123" s="233"/>
      <c r="FJ123" s="233"/>
      <c r="FK123" s="234"/>
    </row>
    <row r="124" spans="1:194" ht="12" customHeight="1">
      <c r="A124" s="128" t="s">
        <v>23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9"/>
      <c r="BZ124" s="79" t="s">
        <v>112</v>
      </c>
      <c r="CA124" s="80"/>
      <c r="CB124" s="80"/>
      <c r="CC124" s="80"/>
      <c r="CD124" s="80"/>
      <c r="CE124" s="80"/>
      <c r="CF124" s="81"/>
      <c r="CG124" s="73">
        <v>540</v>
      </c>
      <c r="CH124" s="74"/>
      <c r="CI124" s="74"/>
      <c r="CJ124" s="74"/>
      <c r="CK124" s="74"/>
      <c r="CL124" s="74"/>
      <c r="CM124" s="74"/>
      <c r="CN124" s="74"/>
      <c r="CO124" s="74"/>
      <c r="CP124" s="74"/>
      <c r="CQ124" s="75"/>
      <c r="CR124" s="235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7"/>
      <c r="DJ124" s="235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6"/>
      <c r="DX124" s="236"/>
      <c r="DY124" s="236"/>
      <c r="DZ124" s="236"/>
      <c r="EA124" s="237"/>
      <c r="EB124" s="235"/>
      <c r="EC124" s="236"/>
      <c r="ED124" s="236"/>
      <c r="EE124" s="236"/>
      <c r="EF124" s="236"/>
      <c r="EG124" s="236"/>
      <c r="EH124" s="236"/>
      <c r="EI124" s="236"/>
      <c r="EJ124" s="236"/>
      <c r="EK124" s="236"/>
      <c r="EL124" s="236"/>
      <c r="EM124" s="236"/>
      <c r="EN124" s="236"/>
      <c r="EO124" s="236"/>
      <c r="EP124" s="236"/>
      <c r="EQ124" s="236"/>
      <c r="ER124" s="236"/>
      <c r="ES124" s="237"/>
      <c r="ET124" s="241">
        <f>SUM(CR124:ES125)</f>
        <v>0</v>
      </c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3"/>
    </row>
    <row r="125" spans="1:194" ht="12" customHeight="1">
      <c r="A125" s="196" t="s">
        <v>216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7"/>
      <c r="BZ125" s="82"/>
      <c r="CA125" s="83"/>
      <c r="CB125" s="83"/>
      <c r="CC125" s="83"/>
      <c r="CD125" s="83"/>
      <c r="CE125" s="83"/>
      <c r="CF125" s="84"/>
      <c r="CG125" s="76"/>
      <c r="CH125" s="77"/>
      <c r="CI125" s="77"/>
      <c r="CJ125" s="77"/>
      <c r="CK125" s="77"/>
      <c r="CL125" s="77"/>
      <c r="CM125" s="77"/>
      <c r="CN125" s="77"/>
      <c r="CO125" s="77"/>
      <c r="CP125" s="77"/>
      <c r="CQ125" s="78"/>
      <c r="CR125" s="238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40"/>
      <c r="DJ125" s="238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40"/>
      <c r="EB125" s="238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40"/>
      <c r="ET125" s="244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6"/>
    </row>
    <row r="126" spans="1:194" ht="15" customHeight="1">
      <c r="A126" s="135" t="s">
        <v>217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6"/>
      <c r="BZ126" s="65" t="s">
        <v>113</v>
      </c>
      <c r="CA126" s="66"/>
      <c r="CB126" s="66"/>
      <c r="CC126" s="66"/>
      <c r="CD126" s="66"/>
      <c r="CE126" s="66"/>
      <c r="CF126" s="66"/>
      <c r="CG126" s="97">
        <v>640</v>
      </c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33">
        <f>SUM(CR126:ES126)</f>
        <v>0</v>
      </c>
      <c r="EU126" s="233"/>
      <c r="EV126" s="233"/>
      <c r="EW126" s="233"/>
      <c r="EX126" s="233"/>
      <c r="EY126" s="233"/>
      <c r="EZ126" s="233"/>
      <c r="FA126" s="233"/>
      <c r="FB126" s="233"/>
      <c r="FC126" s="233"/>
      <c r="FD126" s="233"/>
      <c r="FE126" s="233"/>
      <c r="FF126" s="233"/>
      <c r="FG126" s="233"/>
      <c r="FH126" s="233"/>
      <c r="FI126" s="233"/>
      <c r="FJ126" s="233"/>
      <c r="FK126" s="234"/>
    </row>
    <row r="127" spans="1:194" ht="15" customHeight="1">
      <c r="A127" s="126" t="s">
        <v>97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7"/>
      <c r="BZ127" s="65" t="s">
        <v>114</v>
      </c>
      <c r="CA127" s="66"/>
      <c r="CB127" s="66"/>
      <c r="CC127" s="66"/>
      <c r="CD127" s="66"/>
      <c r="CE127" s="66"/>
      <c r="CF127" s="66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233">
        <f>CR128-CR130</f>
        <v>0</v>
      </c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>
        <f>DJ128-DJ130</f>
        <v>0</v>
      </c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33"/>
      <c r="DX127" s="233"/>
      <c r="DY127" s="233"/>
      <c r="DZ127" s="233"/>
      <c r="EA127" s="233"/>
      <c r="EB127" s="233">
        <f>EB128-EB130</f>
        <v>0</v>
      </c>
      <c r="EC127" s="233"/>
      <c r="ED127" s="233"/>
      <c r="EE127" s="233"/>
      <c r="EF127" s="233"/>
      <c r="EG127" s="233"/>
      <c r="EH127" s="233"/>
      <c r="EI127" s="233"/>
      <c r="EJ127" s="233"/>
      <c r="EK127" s="233"/>
      <c r="EL127" s="233"/>
      <c r="EM127" s="233"/>
      <c r="EN127" s="233"/>
      <c r="EO127" s="233"/>
      <c r="EP127" s="233"/>
      <c r="EQ127" s="233"/>
      <c r="ER127" s="233"/>
      <c r="ES127" s="233"/>
      <c r="ET127" s="233">
        <f>SUM(CR127:ES127)</f>
        <v>0</v>
      </c>
      <c r="EU127" s="233"/>
      <c r="EV127" s="233"/>
      <c r="EW127" s="233"/>
      <c r="EX127" s="233"/>
      <c r="EY127" s="233"/>
      <c r="EZ127" s="233"/>
      <c r="FA127" s="233"/>
      <c r="FB127" s="233"/>
      <c r="FC127" s="233"/>
      <c r="FD127" s="233"/>
      <c r="FE127" s="233"/>
      <c r="FF127" s="233"/>
      <c r="FG127" s="233"/>
      <c r="FH127" s="233"/>
      <c r="FI127" s="233"/>
      <c r="FJ127" s="233"/>
      <c r="FK127" s="234"/>
    </row>
    <row r="128" spans="1:194" ht="12" customHeight="1">
      <c r="A128" s="128" t="s">
        <v>23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9"/>
      <c r="BZ128" s="79" t="s">
        <v>115</v>
      </c>
      <c r="CA128" s="80"/>
      <c r="CB128" s="80"/>
      <c r="CC128" s="80"/>
      <c r="CD128" s="80"/>
      <c r="CE128" s="80"/>
      <c r="CF128" s="81"/>
      <c r="CG128" s="73">
        <v>550</v>
      </c>
      <c r="CH128" s="74"/>
      <c r="CI128" s="74"/>
      <c r="CJ128" s="74"/>
      <c r="CK128" s="74"/>
      <c r="CL128" s="74"/>
      <c r="CM128" s="74"/>
      <c r="CN128" s="74"/>
      <c r="CO128" s="74"/>
      <c r="CP128" s="74"/>
      <c r="CQ128" s="75"/>
      <c r="CR128" s="235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7"/>
      <c r="DJ128" s="235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36"/>
      <c r="DX128" s="236"/>
      <c r="DY128" s="236"/>
      <c r="DZ128" s="236"/>
      <c r="EA128" s="237"/>
      <c r="EB128" s="235"/>
      <c r="EC128" s="236"/>
      <c r="ED128" s="236"/>
      <c r="EE128" s="236"/>
      <c r="EF128" s="236"/>
      <c r="EG128" s="236"/>
      <c r="EH128" s="236"/>
      <c r="EI128" s="236"/>
      <c r="EJ128" s="236"/>
      <c r="EK128" s="236"/>
      <c r="EL128" s="236"/>
      <c r="EM128" s="236"/>
      <c r="EN128" s="236"/>
      <c r="EO128" s="236"/>
      <c r="EP128" s="236"/>
      <c r="EQ128" s="236"/>
      <c r="ER128" s="236"/>
      <c r="ES128" s="237"/>
      <c r="ET128" s="241">
        <f>SUM(CR128:ES129)</f>
        <v>0</v>
      </c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3"/>
    </row>
    <row r="129" spans="1:194" ht="12" customHeight="1">
      <c r="A129" s="196" t="s">
        <v>218</v>
      </c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7"/>
      <c r="BZ129" s="82"/>
      <c r="CA129" s="83"/>
      <c r="CB129" s="83"/>
      <c r="CC129" s="83"/>
      <c r="CD129" s="83"/>
      <c r="CE129" s="83"/>
      <c r="CF129" s="84"/>
      <c r="CG129" s="76"/>
      <c r="CH129" s="77"/>
      <c r="CI129" s="77"/>
      <c r="CJ129" s="77"/>
      <c r="CK129" s="77"/>
      <c r="CL129" s="77"/>
      <c r="CM129" s="77"/>
      <c r="CN129" s="77"/>
      <c r="CO129" s="77"/>
      <c r="CP129" s="77"/>
      <c r="CQ129" s="78"/>
      <c r="CR129" s="238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40"/>
      <c r="DJ129" s="238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40"/>
      <c r="EB129" s="238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40"/>
      <c r="ET129" s="244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245"/>
      <c r="FF129" s="245"/>
      <c r="FG129" s="245"/>
      <c r="FH129" s="245"/>
      <c r="FI129" s="245"/>
      <c r="FJ129" s="245"/>
      <c r="FK129" s="246"/>
    </row>
    <row r="130" spans="1:194" ht="15" customHeight="1">
      <c r="A130" s="135" t="s">
        <v>219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6"/>
      <c r="BZ130" s="65" t="s">
        <v>116</v>
      </c>
      <c r="CA130" s="66"/>
      <c r="CB130" s="66"/>
      <c r="CC130" s="66"/>
      <c r="CD130" s="66"/>
      <c r="CE130" s="66"/>
      <c r="CF130" s="66"/>
      <c r="CG130" s="97">
        <v>650</v>
      </c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33">
        <f>SUM(CR130:ES130)</f>
        <v>0</v>
      </c>
      <c r="EU130" s="233"/>
      <c r="EV130" s="233"/>
      <c r="EW130" s="233"/>
      <c r="EX130" s="233"/>
      <c r="EY130" s="233"/>
      <c r="EZ130" s="233"/>
      <c r="FA130" s="233"/>
      <c r="FB130" s="233"/>
      <c r="FC130" s="233"/>
      <c r="FD130" s="233"/>
      <c r="FE130" s="233"/>
      <c r="FF130" s="233"/>
      <c r="FG130" s="233"/>
      <c r="FH130" s="233"/>
      <c r="FI130" s="233"/>
      <c r="FJ130" s="233"/>
      <c r="FK130" s="234"/>
      <c r="FM130" s="228" t="s">
        <v>256</v>
      </c>
      <c r="FN130" s="228"/>
      <c r="FO130" s="228"/>
      <c r="FP130" s="228"/>
      <c r="FQ130" s="228"/>
      <c r="FR130" s="228"/>
      <c r="FS130" s="228"/>
      <c r="FT130" s="228"/>
      <c r="FU130" s="228"/>
      <c r="FV130" s="228"/>
      <c r="FW130" s="228"/>
      <c r="FX130" s="228"/>
      <c r="FY130" s="228"/>
      <c r="FZ130" s="228"/>
      <c r="GA130" s="228"/>
      <c r="GC130" s="228" t="s">
        <v>257</v>
      </c>
      <c r="GD130" s="228"/>
      <c r="GE130" s="228"/>
      <c r="GF130" s="228"/>
      <c r="GG130" s="228"/>
      <c r="GH130" s="228"/>
      <c r="GI130" s="228"/>
      <c r="GJ130" s="228"/>
      <c r="GK130" s="228"/>
      <c r="GL130" s="228"/>
    </row>
    <row r="131" spans="1:194" ht="24" customHeight="1">
      <c r="A131" s="126" t="s">
        <v>220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7"/>
      <c r="BZ131" s="65" t="s">
        <v>117</v>
      </c>
      <c r="CA131" s="66"/>
      <c r="CB131" s="66"/>
      <c r="CC131" s="66"/>
      <c r="CD131" s="66"/>
      <c r="CE131" s="66"/>
      <c r="CF131" s="66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233">
        <f>CR132-CR134</f>
        <v>-21632</v>
      </c>
      <c r="CS131" s="233"/>
      <c r="CT131" s="233"/>
      <c r="CU131" s="233"/>
      <c r="CV131" s="233"/>
      <c r="CW131" s="233"/>
      <c r="CX131" s="233"/>
      <c r="CY131" s="233"/>
      <c r="CZ131" s="233"/>
      <c r="DA131" s="233"/>
      <c r="DB131" s="233"/>
      <c r="DC131" s="233"/>
      <c r="DD131" s="233"/>
      <c r="DE131" s="233"/>
      <c r="DF131" s="233"/>
      <c r="DG131" s="233"/>
      <c r="DH131" s="233"/>
      <c r="DI131" s="233"/>
      <c r="DJ131" s="233">
        <f>DJ132-DJ134</f>
        <v>-759141.79000000656</v>
      </c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33"/>
      <c r="DX131" s="233"/>
      <c r="DY131" s="233"/>
      <c r="DZ131" s="233"/>
      <c r="EA131" s="233"/>
      <c r="EB131" s="233">
        <f>EB132-EB134</f>
        <v>0</v>
      </c>
      <c r="EC131" s="233"/>
      <c r="ED131" s="233"/>
      <c r="EE131" s="233"/>
      <c r="EF131" s="233"/>
      <c r="EG131" s="233"/>
      <c r="EH131" s="233"/>
      <c r="EI131" s="233"/>
      <c r="EJ131" s="233"/>
      <c r="EK131" s="233"/>
      <c r="EL131" s="233"/>
      <c r="EM131" s="233"/>
      <c r="EN131" s="233"/>
      <c r="EO131" s="233"/>
      <c r="EP131" s="233"/>
      <c r="EQ131" s="233"/>
      <c r="ER131" s="233"/>
      <c r="ES131" s="233"/>
      <c r="ET131" s="233">
        <f>SUM(CR131:ES131)</f>
        <v>-780773.79000000656</v>
      </c>
      <c r="EU131" s="233"/>
      <c r="EV131" s="233"/>
      <c r="EW131" s="233"/>
      <c r="EX131" s="233"/>
      <c r="EY131" s="233"/>
      <c r="EZ131" s="233"/>
      <c r="FA131" s="233"/>
      <c r="FB131" s="233"/>
      <c r="FC131" s="233"/>
      <c r="FD131" s="233"/>
      <c r="FE131" s="233"/>
      <c r="FF131" s="233"/>
      <c r="FG131" s="233"/>
      <c r="FH131" s="233"/>
      <c r="FI131" s="233"/>
      <c r="FJ131" s="233"/>
      <c r="FK131" s="234"/>
      <c r="FM131" s="229"/>
      <c r="FN131" s="229"/>
      <c r="FO131" s="229"/>
      <c r="FP131" s="229"/>
      <c r="FQ131" s="229"/>
      <c r="FR131" s="229"/>
      <c r="FS131" s="229"/>
      <c r="FT131" s="229"/>
      <c r="FU131" s="229"/>
      <c r="FV131" s="229"/>
      <c r="FW131" s="229"/>
      <c r="FX131" s="229"/>
      <c r="FY131" s="229"/>
      <c r="FZ131" s="229"/>
      <c r="GA131" s="229"/>
      <c r="GB131" s="229"/>
      <c r="GC131" s="229"/>
      <c r="GD131" s="229"/>
      <c r="GE131" s="229"/>
      <c r="GF131" s="229"/>
      <c r="GG131" s="229"/>
      <c r="GH131" s="229"/>
      <c r="GI131" s="229"/>
      <c r="GJ131" s="229"/>
      <c r="GK131" s="229"/>
      <c r="GL131" s="229"/>
    </row>
    <row r="132" spans="1:194" ht="12" customHeight="1">
      <c r="A132" s="128" t="s">
        <v>23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9"/>
      <c r="BZ132" s="79" t="s">
        <v>118</v>
      </c>
      <c r="CA132" s="80"/>
      <c r="CB132" s="80"/>
      <c r="CC132" s="80"/>
      <c r="CD132" s="80"/>
      <c r="CE132" s="80"/>
      <c r="CF132" s="81"/>
      <c r="CG132" s="73">
        <v>560</v>
      </c>
      <c r="CH132" s="74"/>
      <c r="CI132" s="74"/>
      <c r="CJ132" s="74"/>
      <c r="CK132" s="74"/>
      <c r="CL132" s="74"/>
      <c r="CM132" s="74"/>
      <c r="CN132" s="74"/>
      <c r="CO132" s="74"/>
      <c r="CP132" s="74"/>
      <c r="CQ132" s="75"/>
      <c r="CR132" s="235">
        <v>1979001.8</v>
      </c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7"/>
      <c r="DJ132" s="235">
        <v>34894102.299999997</v>
      </c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6"/>
      <c r="DX132" s="236"/>
      <c r="DY132" s="236"/>
      <c r="DZ132" s="236"/>
      <c r="EA132" s="237"/>
      <c r="EB132" s="235"/>
      <c r="EC132" s="236"/>
      <c r="ED132" s="236"/>
      <c r="EE132" s="236"/>
      <c r="EF132" s="236"/>
      <c r="EG132" s="236"/>
      <c r="EH132" s="236"/>
      <c r="EI132" s="236"/>
      <c r="EJ132" s="236"/>
      <c r="EK132" s="236"/>
      <c r="EL132" s="236"/>
      <c r="EM132" s="236"/>
      <c r="EN132" s="236"/>
      <c r="EO132" s="236"/>
      <c r="EP132" s="236"/>
      <c r="EQ132" s="236"/>
      <c r="ER132" s="236"/>
      <c r="ES132" s="237"/>
      <c r="ET132" s="241">
        <f>SUM(CR132:ES133)</f>
        <v>36873104.099999994</v>
      </c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3"/>
    </row>
    <row r="133" spans="1:194" ht="12" customHeight="1">
      <c r="A133" s="196" t="s">
        <v>221</v>
      </c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7"/>
      <c r="BZ133" s="82"/>
      <c r="CA133" s="83"/>
      <c r="CB133" s="83"/>
      <c r="CC133" s="83"/>
      <c r="CD133" s="83"/>
      <c r="CE133" s="83"/>
      <c r="CF133" s="84"/>
      <c r="CG133" s="76"/>
      <c r="CH133" s="77"/>
      <c r="CI133" s="77"/>
      <c r="CJ133" s="77"/>
      <c r="CK133" s="77"/>
      <c r="CL133" s="77"/>
      <c r="CM133" s="77"/>
      <c r="CN133" s="77"/>
      <c r="CO133" s="77"/>
      <c r="CP133" s="77"/>
      <c r="CQ133" s="78"/>
      <c r="CR133" s="238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40"/>
      <c r="DJ133" s="238"/>
      <c r="DK133" s="239"/>
      <c r="DL133" s="239"/>
      <c r="DM133" s="239"/>
      <c r="DN133" s="239"/>
      <c r="DO133" s="239"/>
      <c r="DP133" s="239"/>
      <c r="DQ133" s="239"/>
      <c r="DR133" s="239"/>
      <c r="DS133" s="239"/>
      <c r="DT133" s="239"/>
      <c r="DU133" s="239"/>
      <c r="DV133" s="239"/>
      <c r="DW133" s="239"/>
      <c r="DX133" s="239"/>
      <c r="DY133" s="239"/>
      <c r="DZ133" s="239"/>
      <c r="EA133" s="240"/>
      <c r="EB133" s="238"/>
      <c r="EC133" s="239"/>
      <c r="ED133" s="239"/>
      <c r="EE133" s="239"/>
      <c r="EF133" s="239"/>
      <c r="EG133" s="239"/>
      <c r="EH133" s="239"/>
      <c r="EI133" s="239"/>
      <c r="EJ133" s="239"/>
      <c r="EK133" s="239"/>
      <c r="EL133" s="239"/>
      <c r="EM133" s="239"/>
      <c r="EN133" s="239"/>
      <c r="EO133" s="239"/>
      <c r="EP133" s="239"/>
      <c r="EQ133" s="239"/>
      <c r="ER133" s="239"/>
      <c r="ES133" s="240"/>
      <c r="ET133" s="244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6"/>
    </row>
    <row r="134" spans="1:194" ht="15" customHeight="1">
      <c r="A134" s="135" t="s">
        <v>222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6"/>
      <c r="BZ134" s="65" t="s">
        <v>119</v>
      </c>
      <c r="CA134" s="66"/>
      <c r="CB134" s="66"/>
      <c r="CC134" s="66"/>
      <c r="CD134" s="66"/>
      <c r="CE134" s="66"/>
      <c r="CF134" s="66"/>
      <c r="CG134" s="97">
        <v>660</v>
      </c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250">
        <v>2000633.8</v>
      </c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>
        <v>35653244.090000004</v>
      </c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  <c r="DV134" s="250"/>
      <c r="DW134" s="250"/>
      <c r="DX134" s="250"/>
      <c r="DY134" s="250"/>
      <c r="DZ134" s="250"/>
      <c r="EA134" s="250"/>
      <c r="EB134" s="250"/>
      <c r="EC134" s="250"/>
      <c r="ED134" s="250"/>
      <c r="EE134" s="250"/>
      <c r="EF134" s="250"/>
      <c r="EG134" s="250"/>
      <c r="EH134" s="250"/>
      <c r="EI134" s="250"/>
      <c r="EJ134" s="250"/>
      <c r="EK134" s="250"/>
      <c r="EL134" s="250"/>
      <c r="EM134" s="250"/>
      <c r="EN134" s="250"/>
      <c r="EO134" s="250"/>
      <c r="EP134" s="250"/>
      <c r="EQ134" s="250"/>
      <c r="ER134" s="250"/>
      <c r="ES134" s="250"/>
      <c r="ET134" s="233">
        <f>SUM(CR134:ES134)</f>
        <v>37653877.890000001</v>
      </c>
      <c r="EU134" s="233"/>
      <c r="EV134" s="233"/>
      <c r="EW134" s="233"/>
      <c r="EX134" s="233"/>
      <c r="EY134" s="233"/>
      <c r="EZ134" s="233"/>
      <c r="FA134" s="233"/>
      <c r="FB134" s="233"/>
      <c r="FC134" s="233"/>
      <c r="FD134" s="233"/>
      <c r="FE134" s="233"/>
      <c r="FF134" s="233"/>
      <c r="FG134" s="233"/>
      <c r="FH134" s="233"/>
      <c r="FI134" s="233"/>
      <c r="FJ134" s="233"/>
      <c r="FK134" s="234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61" t="s">
        <v>136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 t="s">
        <v>137</v>
      </c>
      <c r="CA136" s="123"/>
      <c r="CB136" s="123"/>
      <c r="CC136" s="123"/>
      <c r="CD136" s="123"/>
      <c r="CE136" s="123"/>
      <c r="CF136" s="123"/>
      <c r="CG136" s="123" t="s">
        <v>173</v>
      </c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253" t="s">
        <v>174</v>
      </c>
      <c r="CS136" s="253"/>
      <c r="CT136" s="253"/>
      <c r="CU136" s="253"/>
      <c r="CV136" s="253"/>
      <c r="CW136" s="253"/>
      <c r="CX136" s="253"/>
      <c r="CY136" s="253"/>
      <c r="CZ136" s="253"/>
      <c r="DA136" s="253"/>
      <c r="DB136" s="253"/>
      <c r="DC136" s="253"/>
      <c r="DD136" s="253"/>
      <c r="DE136" s="253"/>
      <c r="DF136" s="253"/>
      <c r="DG136" s="253"/>
      <c r="DH136" s="253"/>
      <c r="DI136" s="253"/>
      <c r="DJ136" s="253" t="s">
        <v>175</v>
      </c>
      <c r="DK136" s="253"/>
      <c r="DL136" s="253"/>
      <c r="DM136" s="253"/>
      <c r="DN136" s="253"/>
      <c r="DO136" s="253"/>
      <c r="DP136" s="253"/>
      <c r="DQ136" s="253"/>
      <c r="DR136" s="253"/>
      <c r="DS136" s="253"/>
      <c r="DT136" s="253"/>
      <c r="DU136" s="253"/>
      <c r="DV136" s="253"/>
      <c r="DW136" s="253"/>
      <c r="DX136" s="253"/>
      <c r="DY136" s="253"/>
      <c r="DZ136" s="253"/>
      <c r="EA136" s="253"/>
      <c r="EB136" s="253" t="s">
        <v>2</v>
      </c>
      <c r="EC136" s="253"/>
      <c r="ED136" s="253"/>
      <c r="EE136" s="253"/>
      <c r="EF136" s="253"/>
      <c r="EG136" s="253"/>
      <c r="EH136" s="253"/>
      <c r="EI136" s="253"/>
      <c r="EJ136" s="253"/>
      <c r="EK136" s="253"/>
      <c r="EL136" s="253"/>
      <c r="EM136" s="253"/>
      <c r="EN136" s="253"/>
      <c r="EO136" s="253"/>
      <c r="EP136" s="253"/>
      <c r="EQ136" s="253"/>
      <c r="ER136" s="253"/>
      <c r="ES136" s="253"/>
      <c r="ET136" s="253" t="s">
        <v>1</v>
      </c>
      <c r="EU136" s="253"/>
      <c r="EV136" s="253"/>
      <c r="EW136" s="253"/>
      <c r="EX136" s="253"/>
      <c r="EY136" s="253"/>
      <c r="EZ136" s="253"/>
      <c r="FA136" s="253"/>
      <c r="FB136" s="253"/>
      <c r="FC136" s="253"/>
      <c r="FD136" s="253"/>
      <c r="FE136" s="253"/>
      <c r="FF136" s="253"/>
      <c r="FG136" s="253"/>
      <c r="FH136" s="253"/>
      <c r="FI136" s="253"/>
      <c r="FJ136" s="253"/>
      <c r="FK136" s="256"/>
      <c r="FL136" s="39"/>
      <c r="FM136" s="39"/>
      <c r="FN136" s="39"/>
    </row>
    <row r="137" spans="1:194" ht="12.75" customHeight="1" thickBot="1">
      <c r="A137" s="118">
        <v>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119">
        <v>2</v>
      </c>
      <c r="CA137" s="119"/>
      <c r="CB137" s="119"/>
      <c r="CC137" s="119"/>
      <c r="CD137" s="119"/>
      <c r="CE137" s="119"/>
      <c r="CF137" s="119"/>
      <c r="CG137" s="119">
        <v>3</v>
      </c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293">
        <v>4</v>
      </c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>
        <v>5</v>
      </c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>
        <v>6</v>
      </c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  <c r="EO137" s="293"/>
      <c r="EP137" s="293"/>
      <c r="EQ137" s="293"/>
      <c r="ER137" s="293"/>
      <c r="ES137" s="293"/>
      <c r="ET137" s="293">
        <v>7</v>
      </c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3"/>
      <c r="FI137" s="293"/>
      <c r="FJ137" s="293"/>
      <c r="FK137" s="297"/>
    </row>
    <row r="138" spans="1:194" ht="15" customHeight="1">
      <c r="A138" s="215" t="s">
        <v>143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6"/>
      <c r="BZ138" s="138" t="s">
        <v>122</v>
      </c>
      <c r="CA138" s="139"/>
      <c r="CB138" s="139"/>
      <c r="CC138" s="139"/>
      <c r="CD138" s="139"/>
      <c r="CE138" s="139"/>
      <c r="CF138" s="139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254">
        <f>CR139+CR143+CR147</f>
        <v>-20200</v>
      </c>
      <c r="CS138" s="254"/>
      <c r="CT138" s="254"/>
      <c r="CU138" s="254"/>
      <c r="CV138" s="254"/>
      <c r="CW138" s="254"/>
      <c r="CX138" s="254"/>
      <c r="CY138" s="254"/>
      <c r="CZ138" s="254"/>
      <c r="DA138" s="254"/>
      <c r="DB138" s="254"/>
      <c r="DC138" s="254"/>
      <c r="DD138" s="254"/>
      <c r="DE138" s="254"/>
      <c r="DF138" s="254"/>
      <c r="DG138" s="254"/>
      <c r="DH138" s="254"/>
      <c r="DI138" s="254"/>
      <c r="DJ138" s="254">
        <f>DJ139+DJ143+DJ147</f>
        <v>-570555.62999999523</v>
      </c>
      <c r="DK138" s="254"/>
      <c r="DL138" s="254"/>
      <c r="DM138" s="254"/>
      <c r="DN138" s="254"/>
      <c r="DO138" s="254"/>
      <c r="DP138" s="254"/>
      <c r="DQ138" s="254"/>
      <c r="DR138" s="254"/>
      <c r="DS138" s="254"/>
      <c r="DT138" s="254"/>
      <c r="DU138" s="254"/>
      <c r="DV138" s="254"/>
      <c r="DW138" s="254"/>
      <c r="DX138" s="254"/>
      <c r="DY138" s="254"/>
      <c r="DZ138" s="254"/>
      <c r="EA138" s="254"/>
      <c r="EB138" s="254">
        <f>EB139+EB143+EB147</f>
        <v>0</v>
      </c>
      <c r="EC138" s="254"/>
      <c r="ED138" s="254"/>
      <c r="EE138" s="254"/>
      <c r="EF138" s="254"/>
      <c r="EG138" s="254"/>
      <c r="EH138" s="254"/>
      <c r="EI138" s="254"/>
      <c r="EJ138" s="254"/>
      <c r="EK138" s="254"/>
      <c r="EL138" s="254"/>
      <c r="EM138" s="254"/>
      <c r="EN138" s="254"/>
      <c r="EO138" s="254"/>
      <c r="EP138" s="254"/>
      <c r="EQ138" s="254"/>
      <c r="ER138" s="254"/>
      <c r="ES138" s="254"/>
      <c r="ET138" s="254">
        <f>SUM(CR138:ES138)</f>
        <v>-590755.62999999523</v>
      </c>
      <c r="EU138" s="254"/>
      <c r="EV138" s="254"/>
      <c r="EW138" s="254"/>
      <c r="EX138" s="254"/>
      <c r="EY138" s="254"/>
      <c r="EZ138" s="254"/>
      <c r="FA138" s="254"/>
      <c r="FB138" s="254"/>
      <c r="FC138" s="254"/>
      <c r="FD138" s="254"/>
      <c r="FE138" s="254"/>
      <c r="FF138" s="254"/>
      <c r="FG138" s="254"/>
      <c r="FH138" s="254"/>
      <c r="FI138" s="254"/>
      <c r="FJ138" s="254"/>
      <c r="FK138" s="270"/>
    </row>
    <row r="139" spans="1:194" ht="26.25" customHeight="1">
      <c r="A139" s="126" t="s">
        <v>223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7"/>
      <c r="BZ139" s="65" t="s">
        <v>123</v>
      </c>
      <c r="CA139" s="66"/>
      <c r="CB139" s="66"/>
      <c r="CC139" s="66"/>
      <c r="CD139" s="66"/>
      <c r="CE139" s="66"/>
      <c r="CF139" s="66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233">
        <f>CR140-CR142</f>
        <v>0</v>
      </c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>
        <f>DJ140-DJ142</f>
        <v>0</v>
      </c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33"/>
      <c r="DW139" s="233"/>
      <c r="DX139" s="233"/>
      <c r="DY139" s="233"/>
      <c r="DZ139" s="233"/>
      <c r="EA139" s="233"/>
      <c r="EB139" s="233">
        <f>EB140-EB142</f>
        <v>0</v>
      </c>
      <c r="EC139" s="233"/>
      <c r="ED139" s="233"/>
      <c r="EE139" s="233"/>
      <c r="EF139" s="233"/>
      <c r="EG139" s="233"/>
      <c r="EH139" s="233"/>
      <c r="EI139" s="233"/>
      <c r="EJ139" s="233"/>
      <c r="EK139" s="233"/>
      <c r="EL139" s="233"/>
      <c r="EM139" s="233"/>
      <c r="EN139" s="233"/>
      <c r="EO139" s="233"/>
      <c r="EP139" s="233"/>
      <c r="EQ139" s="233"/>
      <c r="ER139" s="233"/>
      <c r="ES139" s="233"/>
      <c r="ET139" s="233">
        <f>SUM(CR139:ES139)</f>
        <v>0</v>
      </c>
      <c r="EU139" s="233"/>
      <c r="EV139" s="233"/>
      <c r="EW139" s="233"/>
      <c r="EX139" s="233"/>
      <c r="EY139" s="233"/>
      <c r="EZ139" s="233"/>
      <c r="FA139" s="233"/>
      <c r="FB139" s="233"/>
      <c r="FC139" s="233"/>
      <c r="FD139" s="233"/>
      <c r="FE139" s="233"/>
      <c r="FF139" s="233"/>
      <c r="FG139" s="233"/>
      <c r="FH139" s="233"/>
      <c r="FI139" s="233"/>
      <c r="FJ139" s="233"/>
      <c r="FK139" s="234"/>
    </row>
    <row r="140" spans="1:194" ht="12" customHeight="1">
      <c r="A140" s="128" t="s">
        <v>23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9"/>
      <c r="BZ140" s="79" t="s">
        <v>124</v>
      </c>
      <c r="CA140" s="80"/>
      <c r="CB140" s="80"/>
      <c r="CC140" s="80"/>
      <c r="CD140" s="80"/>
      <c r="CE140" s="80"/>
      <c r="CF140" s="81"/>
      <c r="CG140" s="73">
        <v>710</v>
      </c>
      <c r="CH140" s="74"/>
      <c r="CI140" s="74"/>
      <c r="CJ140" s="74"/>
      <c r="CK140" s="74"/>
      <c r="CL140" s="74"/>
      <c r="CM140" s="74"/>
      <c r="CN140" s="74"/>
      <c r="CO140" s="74"/>
      <c r="CP140" s="74"/>
      <c r="CQ140" s="75"/>
      <c r="CR140" s="235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7"/>
      <c r="DJ140" s="235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36"/>
      <c r="DX140" s="236"/>
      <c r="DY140" s="236"/>
      <c r="DZ140" s="236"/>
      <c r="EA140" s="237"/>
      <c r="EB140" s="235"/>
      <c r="EC140" s="236"/>
      <c r="ED140" s="236"/>
      <c r="EE140" s="236"/>
      <c r="EF140" s="236"/>
      <c r="EG140" s="236"/>
      <c r="EH140" s="236"/>
      <c r="EI140" s="236"/>
      <c r="EJ140" s="236"/>
      <c r="EK140" s="236"/>
      <c r="EL140" s="236"/>
      <c r="EM140" s="236"/>
      <c r="EN140" s="236"/>
      <c r="EO140" s="236"/>
      <c r="EP140" s="236"/>
      <c r="EQ140" s="236"/>
      <c r="ER140" s="236"/>
      <c r="ES140" s="237"/>
      <c r="ET140" s="241">
        <f>SUM(CR140:ES141)</f>
        <v>0</v>
      </c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3"/>
    </row>
    <row r="141" spans="1:194" ht="12" customHeight="1">
      <c r="A141" s="196" t="s">
        <v>224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7"/>
      <c r="BZ141" s="82"/>
      <c r="CA141" s="83"/>
      <c r="CB141" s="83"/>
      <c r="CC141" s="83"/>
      <c r="CD141" s="83"/>
      <c r="CE141" s="83"/>
      <c r="CF141" s="84"/>
      <c r="CG141" s="76"/>
      <c r="CH141" s="77"/>
      <c r="CI141" s="77"/>
      <c r="CJ141" s="77"/>
      <c r="CK141" s="77"/>
      <c r="CL141" s="77"/>
      <c r="CM141" s="77"/>
      <c r="CN141" s="77"/>
      <c r="CO141" s="77"/>
      <c r="CP141" s="77"/>
      <c r="CQ141" s="78"/>
      <c r="CR141" s="238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40"/>
      <c r="DJ141" s="238"/>
      <c r="DK141" s="239"/>
      <c r="DL141" s="239"/>
      <c r="DM141" s="239"/>
      <c r="DN141" s="239"/>
      <c r="DO141" s="239"/>
      <c r="DP141" s="239"/>
      <c r="DQ141" s="239"/>
      <c r="DR141" s="239"/>
      <c r="DS141" s="239"/>
      <c r="DT141" s="239"/>
      <c r="DU141" s="239"/>
      <c r="DV141" s="239"/>
      <c r="DW141" s="239"/>
      <c r="DX141" s="239"/>
      <c r="DY141" s="239"/>
      <c r="DZ141" s="239"/>
      <c r="EA141" s="240"/>
      <c r="EB141" s="238"/>
      <c r="EC141" s="239"/>
      <c r="ED141" s="239"/>
      <c r="EE141" s="239"/>
      <c r="EF141" s="239"/>
      <c r="EG141" s="239"/>
      <c r="EH141" s="239"/>
      <c r="EI141" s="239"/>
      <c r="EJ141" s="239"/>
      <c r="EK141" s="239"/>
      <c r="EL141" s="239"/>
      <c r="EM141" s="239"/>
      <c r="EN141" s="239"/>
      <c r="EO141" s="239"/>
      <c r="EP141" s="239"/>
      <c r="EQ141" s="239"/>
      <c r="ER141" s="239"/>
      <c r="ES141" s="240"/>
      <c r="ET141" s="244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6"/>
    </row>
    <row r="142" spans="1:194" ht="15" customHeight="1">
      <c r="A142" s="135" t="s">
        <v>225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6"/>
      <c r="BZ142" s="65" t="s">
        <v>125</v>
      </c>
      <c r="CA142" s="66"/>
      <c r="CB142" s="66"/>
      <c r="CC142" s="66"/>
      <c r="CD142" s="66"/>
      <c r="CE142" s="66"/>
      <c r="CF142" s="66"/>
      <c r="CG142" s="97">
        <v>810</v>
      </c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  <c r="DV142" s="250"/>
      <c r="DW142" s="250"/>
      <c r="DX142" s="250"/>
      <c r="DY142" s="250"/>
      <c r="DZ142" s="250"/>
      <c r="EA142" s="250"/>
      <c r="EB142" s="250"/>
      <c r="EC142" s="250"/>
      <c r="ED142" s="250"/>
      <c r="EE142" s="250"/>
      <c r="EF142" s="250"/>
      <c r="EG142" s="250"/>
      <c r="EH142" s="250"/>
      <c r="EI142" s="250"/>
      <c r="EJ142" s="250"/>
      <c r="EK142" s="250"/>
      <c r="EL142" s="250"/>
      <c r="EM142" s="250"/>
      <c r="EN142" s="250"/>
      <c r="EO142" s="250"/>
      <c r="EP142" s="250"/>
      <c r="EQ142" s="250"/>
      <c r="ER142" s="250"/>
      <c r="ES142" s="250"/>
      <c r="ET142" s="233">
        <f>SUM(CR142:ES142)</f>
        <v>0</v>
      </c>
      <c r="EU142" s="233"/>
      <c r="EV142" s="233"/>
      <c r="EW142" s="233"/>
      <c r="EX142" s="233"/>
      <c r="EY142" s="233"/>
      <c r="EZ142" s="233"/>
      <c r="FA142" s="233"/>
      <c r="FB142" s="233"/>
      <c r="FC142" s="233"/>
      <c r="FD142" s="233"/>
      <c r="FE142" s="233"/>
      <c r="FF142" s="233"/>
      <c r="FG142" s="233"/>
      <c r="FH142" s="233"/>
      <c r="FI142" s="233"/>
      <c r="FJ142" s="233"/>
      <c r="FK142" s="234"/>
    </row>
    <row r="143" spans="1:194" ht="25.5" customHeight="1">
      <c r="A143" s="126" t="s">
        <v>226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7"/>
      <c r="BZ143" s="65" t="s">
        <v>126</v>
      </c>
      <c r="CA143" s="66"/>
      <c r="CB143" s="66"/>
      <c r="CC143" s="66"/>
      <c r="CD143" s="66"/>
      <c r="CE143" s="66"/>
      <c r="CF143" s="66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233">
        <f>CR144-CR146</f>
        <v>0</v>
      </c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>
        <f>DJ144-DJ146</f>
        <v>0</v>
      </c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33"/>
      <c r="DX143" s="233"/>
      <c r="DY143" s="233"/>
      <c r="DZ143" s="233"/>
      <c r="EA143" s="233"/>
      <c r="EB143" s="233">
        <f>EB144-EB146</f>
        <v>0</v>
      </c>
      <c r="EC143" s="233"/>
      <c r="ED143" s="233"/>
      <c r="EE143" s="233"/>
      <c r="EF143" s="233"/>
      <c r="EG143" s="233"/>
      <c r="EH143" s="233"/>
      <c r="EI143" s="233"/>
      <c r="EJ143" s="233"/>
      <c r="EK143" s="233"/>
      <c r="EL143" s="233"/>
      <c r="EM143" s="233"/>
      <c r="EN143" s="233"/>
      <c r="EO143" s="233"/>
      <c r="EP143" s="233"/>
      <c r="EQ143" s="233"/>
      <c r="ER143" s="233"/>
      <c r="ES143" s="233"/>
      <c r="ET143" s="233">
        <f>SUM(CR143:ES143)</f>
        <v>0</v>
      </c>
      <c r="EU143" s="233"/>
      <c r="EV143" s="233"/>
      <c r="EW143" s="233"/>
      <c r="EX143" s="233"/>
      <c r="EY143" s="233"/>
      <c r="EZ143" s="233"/>
      <c r="FA143" s="233"/>
      <c r="FB143" s="233"/>
      <c r="FC143" s="233"/>
      <c r="FD143" s="233"/>
      <c r="FE143" s="233"/>
      <c r="FF143" s="233"/>
      <c r="FG143" s="233"/>
      <c r="FH143" s="233"/>
      <c r="FI143" s="233"/>
      <c r="FJ143" s="233"/>
      <c r="FK143" s="234"/>
    </row>
    <row r="144" spans="1:194" ht="12" customHeight="1">
      <c r="A144" s="128" t="s">
        <v>23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9"/>
      <c r="BZ144" s="79" t="s">
        <v>127</v>
      </c>
      <c r="CA144" s="80"/>
      <c r="CB144" s="80"/>
      <c r="CC144" s="80"/>
      <c r="CD144" s="80"/>
      <c r="CE144" s="80"/>
      <c r="CF144" s="81"/>
      <c r="CG144" s="73">
        <v>720</v>
      </c>
      <c r="CH144" s="74"/>
      <c r="CI144" s="74"/>
      <c r="CJ144" s="74"/>
      <c r="CK144" s="74"/>
      <c r="CL144" s="74"/>
      <c r="CM144" s="74"/>
      <c r="CN144" s="74"/>
      <c r="CO144" s="74"/>
      <c r="CP144" s="74"/>
      <c r="CQ144" s="75"/>
      <c r="CR144" s="235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7"/>
      <c r="DJ144" s="235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36"/>
      <c r="DX144" s="236"/>
      <c r="DY144" s="236"/>
      <c r="DZ144" s="236"/>
      <c r="EA144" s="237"/>
      <c r="EB144" s="235"/>
      <c r="EC144" s="236"/>
      <c r="ED144" s="236"/>
      <c r="EE144" s="236"/>
      <c r="EF144" s="236"/>
      <c r="EG144" s="236"/>
      <c r="EH144" s="236"/>
      <c r="EI144" s="236"/>
      <c r="EJ144" s="236"/>
      <c r="EK144" s="236"/>
      <c r="EL144" s="236"/>
      <c r="EM144" s="236"/>
      <c r="EN144" s="236"/>
      <c r="EO144" s="236"/>
      <c r="EP144" s="236"/>
      <c r="EQ144" s="236"/>
      <c r="ER144" s="236"/>
      <c r="ES144" s="237"/>
      <c r="ET144" s="241">
        <f>SUM(CR144:ES145)</f>
        <v>0</v>
      </c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3"/>
    </row>
    <row r="145" spans="1:203" ht="12" customHeight="1">
      <c r="A145" s="196" t="s">
        <v>239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7"/>
      <c r="BZ145" s="82"/>
      <c r="CA145" s="83"/>
      <c r="CB145" s="83"/>
      <c r="CC145" s="83"/>
      <c r="CD145" s="83"/>
      <c r="CE145" s="83"/>
      <c r="CF145" s="84"/>
      <c r="CG145" s="76"/>
      <c r="CH145" s="77"/>
      <c r="CI145" s="77"/>
      <c r="CJ145" s="77"/>
      <c r="CK145" s="77"/>
      <c r="CL145" s="77"/>
      <c r="CM145" s="77"/>
      <c r="CN145" s="77"/>
      <c r="CO145" s="77"/>
      <c r="CP145" s="77"/>
      <c r="CQ145" s="78"/>
      <c r="CR145" s="238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40"/>
      <c r="DJ145" s="238"/>
      <c r="DK145" s="239"/>
      <c r="DL145" s="239"/>
      <c r="DM145" s="239"/>
      <c r="DN145" s="239"/>
      <c r="DO145" s="239"/>
      <c r="DP145" s="239"/>
      <c r="DQ145" s="239"/>
      <c r="DR145" s="239"/>
      <c r="DS145" s="239"/>
      <c r="DT145" s="239"/>
      <c r="DU145" s="239"/>
      <c r="DV145" s="239"/>
      <c r="DW145" s="239"/>
      <c r="DX145" s="239"/>
      <c r="DY145" s="239"/>
      <c r="DZ145" s="239"/>
      <c r="EA145" s="240"/>
      <c r="EB145" s="238"/>
      <c r="EC145" s="239"/>
      <c r="ED145" s="239"/>
      <c r="EE145" s="239"/>
      <c r="EF145" s="239"/>
      <c r="EG145" s="239"/>
      <c r="EH145" s="239"/>
      <c r="EI145" s="239"/>
      <c r="EJ145" s="239"/>
      <c r="EK145" s="239"/>
      <c r="EL145" s="239"/>
      <c r="EM145" s="239"/>
      <c r="EN145" s="239"/>
      <c r="EO145" s="239"/>
      <c r="EP145" s="239"/>
      <c r="EQ145" s="239"/>
      <c r="ER145" s="239"/>
      <c r="ES145" s="240"/>
      <c r="ET145" s="244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6"/>
    </row>
    <row r="146" spans="1:203" ht="15" customHeight="1">
      <c r="A146" s="135" t="s">
        <v>227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6"/>
      <c r="BZ146" s="65" t="s">
        <v>128</v>
      </c>
      <c r="CA146" s="66"/>
      <c r="CB146" s="66"/>
      <c r="CC146" s="66"/>
      <c r="CD146" s="66"/>
      <c r="CE146" s="66"/>
      <c r="CF146" s="66"/>
      <c r="CG146" s="97">
        <v>820</v>
      </c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  <c r="DV146" s="250"/>
      <c r="DW146" s="250"/>
      <c r="DX146" s="250"/>
      <c r="DY146" s="250"/>
      <c r="DZ146" s="250"/>
      <c r="EA146" s="250"/>
      <c r="EB146" s="250"/>
      <c r="EC146" s="250"/>
      <c r="ED146" s="250"/>
      <c r="EE146" s="250"/>
      <c r="EF146" s="250"/>
      <c r="EG146" s="250"/>
      <c r="EH146" s="250"/>
      <c r="EI146" s="250"/>
      <c r="EJ146" s="250"/>
      <c r="EK146" s="250"/>
      <c r="EL146" s="250"/>
      <c r="EM146" s="250"/>
      <c r="EN146" s="250"/>
      <c r="EO146" s="250"/>
      <c r="EP146" s="250"/>
      <c r="EQ146" s="250"/>
      <c r="ER146" s="250"/>
      <c r="ES146" s="250"/>
      <c r="ET146" s="233">
        <f>SUM(CR146:ES146)</f>
        <v>0</v>
      </c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4"/>
    </row>
    <row r="147" spans="1:203" ht="15" customHeight="1">
      <c r="A147" s="126" t="s">
        <v>157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7"/>
      <c r="BZ147" s="65" t="s">
        <v>129</v>
      </c>
      <c r="CA147" s="66"/>
      <c r="CB147" s="66"/>
      <c r="CC147" s="66"/>
      <c r="CD147" s="66"/>
      <c r="CE147" s="66"/>
      <c r="CF147" s="66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233">
        <f>CR148-CR150</f>
        <v>-20200</v>
      </c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>
        <f>DJ148-DJ150</f>
        <v>-570555.62999999523</v>
      </c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33"/>
      <c r="DW147" s="233"/>
      <c r="DX147" s="233"/>
      <c r="DY147" s="233"/>
      <c r="DZ147" s="233"/>
      <c r="EA147" s="233"/>
      <c r="EB147" s="233">
        <f>EB148-EB150</f>
        <v>0</v>
      </c>
      <c r="EC147" s="233"/>
      <c r="ED147" s="233"/>
      <c r="EE147" s="233"/>
      <c r="EF147" s="233"/>
      <c r="EG147" s="233"/>
      <c r="EH147" s="233"/>
      <c r="EI147" s="233"/>
      <c r="EJ147" s="233"/>
      <c r="EK147" s="233"/>
      <c r="EL147" s="233"/>
      <c r="EM147" s="233"/>
      <c r="EN147" s="233"/>
      <c r="EO147" s="233"/>
      <c r="EP147" s="233"/>
      <c r="EQ147" s="233"/>
      <c r="ER147" s="233"/>
      <c r="ES147" s="233"/>
      <c r="ET147" s="233">
        <f>SUM(CR147:ES147)</f>
        <v>-590755.62999999523</v>
      </c>
      <c r="EU147" s="233"/>
      <c r="EV147" s="233"/>
      <c r="EW147" s="233"/>
      <c r="EX147" s="233"/>
      <c r="EY147" s="233"/>
      <c r="EZ147" s="233"/>
      <c r="FA147" s="233"/>
      <c r="FB147" s="233"/>
      <c r="FC147" s="233"/>
      <c r="FD147" s="233"/>
      <c r="FE147" s="233"/>
      <c r="FF147" s="233"/>
      <c r="FG147" s="233"/>
      <c r="FH147" s="233"/>
      <c r="FI147" s="233"/>
      <c r="FJ147" s="233"/>
      <c r="FK147" s="234"/>
      <c r="FL147" s="225" t="s">
        <v>268</v>
      </c>
      <c r="FM147" s="226"/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  <c r="GH147" s="226"/>
      <c r="GI147" s="226"/>
      <c r="GJ147" s="226"/>
      <c r="GK147" s="61"/>
      <c r="GL147" s="61"/>
      <c r="GM147" s="307">
        <v>-26385.8</v>
      </c>
      <c r="GN147" s="307"/>
      <c r="GO147" s="307"/>
      <c r="GP147" s="307"/>
      <c r="GQ147" s="307"/>
      <c r="GR147" s="307"/>
      <c r="GS147" s="307"/>
      <c r="GT147" s="307"/>
      <c r="GU147" s="307"/>
    </row>
    <row r="148" spans="1:203" ht="12" customHeight="1">
      <c r="A148" s="128" t="s">
        <v>23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9"/>
      <c r="BZ148" s="79" t="s">
        <v>130</v>
      </c>
      <c r="CA148" s="80"/>
      <c r="CB148" s="80"/>
      <c r="CC148" s="80"/>
      <c r="CD148" s="80"/>
      <c r="CE148" s="80"/>
      <c r="CF148" s="81"/>
      <c r="CG148" s="73">
        <v>730</v>
      </c>
      <c r="CH148" s="74"/>
      <c r="CI148" s="74"/>
      <c r="CJ148" s="74"/>
      <c r="CK148" s="74"/>
      <c r="CL148" s="74"/>
      <c r="CM148" s="74"/>
      <c r="CN148" s="74"/>
      <c r="CO148" s="74"/>
      <c r="CP148" s="74"/>
      <c r="CQ148" s="75"/>
      <c r="CR148" s="235">
        <v>1071289.7</v>
      </c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7"/>
      <c r="DJ148" s="235">
        <f>47525598.35-26385.8</f>
        <v>47499212.550000004</v>
      </c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6"/>
      <c r="DX148" s="236"/>
      <c r="DY148" s="236"/>
      <c r="DZ148" s="236"/>
      <c r="EA148" s="237"/>
      <c r="EB148" s="235"/>
      <c r="EC148" s="236"/>
      <c r="ED148" s="236"/>
      <c r="EE148" s="236"/>
      <c r="EF148" s="236"/>
      <c r="EG148" s="236"/>
      <c r="EH148" s="236"/>
      <c r="EI148" s="236"/>
      <c r="EJ148" s="236"/>
      <c r="EK148" s="236"/>
      <c r="EL148" s="236"/>
      <c r="EM148" s="236"/>
      <c r="EN148" s="236"/>
      <c r="EO148" s="236"/>
      <c r="EP148" s="236"/>
      <c r="EQ148" s="236"/>
      <c r="ER148" s="236"/>
      <c r="ES148" s="237"/>
      <c r="ET148" s="241">
        <f>SUM(CR148:ES149)</f>
        <v>48570502.250000007</v>
      </c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3"/>
      <c r="FL148" s="225"/>
      <c r="FM148" s="226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  <c r="GH148" s="226"/>
      <c r="GI148" s="226"/>
      <c r="GJ148" s="226"/>
      <c r="GM148" s="307"/>
      <c r="GN148" s="307"/>
      <c r="GO148" s="307"/>
      <c r="GP148" s="307"/>
      <c r="GQ148" s="307"/>
      <c r="GR148" s="307"/>
      <c r="GS148" s="307"/>
      <c r="GT148" s="307"/>
      <c r="GU148" s="307"/>
    </row>
    <row r="149" spans="1:203" ht="12" customHeight="1">
      <c r="A149" s="196" t="s">
        <v>120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7"/>
      <c r="BZ149" s="82"/>
      <c r="CA149" s="83"/>
      <c r="CB149" s="83"/>
      <c r="CC149" s="83"/>
      <c r="CD149" s="83"/>
      <c r="CE149" s="83"/>
      <c r="CF149" s="84"/>
      <c r="CG149" s="76"/>
      <c r="CH149" s="77"/>
      <c r="CI149" s="77"/>
      <c r="CJ149" s="77"/>
      <c r="CK149" s="77"/>
      <c r="CL149" s="77"/>
      <c r="CM149" s="77"/>
      <c r="CN149" s="77"/>
      <c r="CO149" s="77"/>
      <c r="CP149" s="77"/>
      <c r="CQ149" s="78"/>
      <c r="CR149" s="238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40"/>
      <c r="DJ149" s="238"/>
      <c r="DK149" s="239"/>
      <c r="DL149" s="239"/>
      <c r="DM149" s="239"/>
      <c r="DN149" s="239"/>
      <c r="DO149" s="239"/>
      <c r="DP149" s="239"/>
      <c r="DQ149" s="239"/>
      <c r="DR149" s="239"/>
      <c r="DS149" s="239"/>
      <c r="DT149" s="239"/>
      <c r="DU149" s="239"/>
      <c r="DV149" s="239"/>
      <c r="DW149" s="239"/>
      <c r="DX149" s="239"/>
      <c r="DY149" s="239"/>
      <c r="DZ149" s="239"/>
      <c r="EA149" s="240"/>
      <c r="EB149" s="238"/>
      <c r="EC149" s="239"/>
      <c r="ED149" s="239"/>
      <c r="EE149" s="239"/>
      <c r="EF149" s="239"/>
      <c r="EG149" s="239"/>
      <c r="EH149" s="239"/>
      <c r="EI149" s="239"/>
      <c r="EJ149" s="239"/>
      <c r="EK149" s="239"/>
      <c r="EL149" s="239"/>
      <c r="EM149" s="239"/>
      <c r="EN149" s="239"/>
      <c r="EO149" s="239"/>
      <c r="EP149" s="239"/>
      <c r="EQ149" s="239"/>
      <c r="ER149" s="239"/>
      <c r="ES149" s="240"/>
      <c r="ET149" s="244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6"/>
    </row>
    <row r="150" spans="1:203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85" t="s">
        <v>131</v>
      </c>
      <c r="CA150" s="186"/>
      <c r="CB150" s="186"/>
      <c r="CC150" s="186"/>
      <c r="CD150" s="186"/>
      <c r="CE150" s="186"/>
      <c r="CF150" s="186"/>
      <c r="CG150" s="201">
        <v>830</v>
      </c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47">
        <v>1091489.7</v>
      </c>
      <c r="CS150" s="247"/>
      <c r="CT150" s="247"/>
      <c r="CU150" s="247"/>
      <c r="CV150" s="247"/>
      <c r="CW150" s="247"/>
      <c r="CX150" s="247"/>
      <c r="CY150" s="247"/>
      <c r="CZ150" s="247"/>
      <c r="DA150" s="247"/>
      <c r="DB150" s="247"/>
      <c r="DC150" s="247"/>
      <c r="DD150" s="247"/>
      <c r="DE150" s="247"/>
      <c r="DF150" s="247"/>
      <c r="DG150" s="247"/>
      <c r="DH150" s="247"/>
      <c r="DI150" s="247"/>
      <c r="DJ150" s="247">
        <v>48069768.18</v>
      </c>
      <c r="DK150" s="247"/>
      <c r="DL150" s="247"/>
      <c r="DM150" s="247"/>
      <c r="DN150" s="247"/>
      <c r="DO150" s="247"/>
      <c r="DP150" s="247"/>
      <c r="DQ150" s="247"/>
      <c r="DR150" s="247"/>
      <c r="DS150" s="247"/>
      <c r="DT150" s="247"/>
      <c r="DU150" s="247"/>
      <c r="DV150" s="247"/>
      <c r="DW150" s="247"/>
      <c r="DX150" s="247"/>
      <c r="DY150" s="247"/>
      <c r="DZ150" s="247"/>
      <c r="EA150" s="247"/>
      <c r="EB150" s="247"/>
      <c r="EC150" s="247"/>
      <c r="ED150" s="247"/>
      <c r="EE150" s="247"/>
      <c r="EF150" s="247"/>
      <c r="EG150" s="247"/>
      <c r="EH150" s="247"/>
      <c r="EI150" s="247"/>
      <c r="EJ150" s="247"/>
      <c r="EK150" s="247"/>
      <c r="EL150" s="247"/>
      <c r="EM150" s="247"/>
      <c r="EN150" s="247"/>
      <c r="EO150" s="247"/>
      <c r="EP150" s="247"/>
      <c r="EQ150" s="247"/>
      <c r="ER150" s="247"/>
      <c r="ES150" s="247"/>
      <c r="ET150" s="248">
        <f>SUM(CR150:ES150)</f>
        <v>49161257.880000003</v>
      </c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9"/>
    </row>
    <row r="151" spans="1:203" ht="37.5" customHeight="1"/>
    <row r="152" spans="1:203">
      <c r="A152" s="1" t="s">
        <v>132</v>
      </c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Z152" s="1" t="s">
        <v>139</v>
      </c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N152" s="294" t="s">
        <v>248</v>
      </c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</row>
    <row r="153" spans="1:203" s="16" customFormat="1">
      <c r="O153" s="134" t="s">
        <v>133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K153" s="134" t="s">
        <v>134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CR153" s="292" t="s">
        <v>133</v>
      </c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32"/>
      <c r="DK153" s="32"/>
      <c r="DL153" s="32"/>
      <c r="DM153" s="32"/>
      <c r="DN153" s="292" t="s">
        <v>134</v>
      </c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3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3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44"/>
      <c r="FM155" s="44"/>
      <c r="FN155" s="44"/>
    </row>
    <row r="156" spans="1:203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34" t="s">
        <v>229</v>
      </c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32"/>
      <c r="FM156" s="32"/>
      <c r="FN156" s="32"/>
    </row>
    <row r="157" spans="1:20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77" t="s">
        <v>249</v>
      </c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23"/>
      <c r="CM158" s="23"/>
      <c r="CN158" s="23"/>
      <c r="CO158" s="23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L158" s="294" t="s">
        <v>250</v>
      </c>
      <c r="DM158" s="294"/>
      <c r="DN158" s="294"/>
      <c r="DO158" s="294"/>
      <c r="DP158" s="294"/>
      <c r="DQ158" s="294"/>
      <c r="DR158" s="294"/>
      <c r="DS158" s="294"/>
      <c r="DT158" s="294"/>
      <c r="DU158" s="294"/>
      <c r="DV158" s="294"/>
      <c r="DW158" s="294"/>
      <c r="DX158" s="294"/>
      <c r="DY158" s="294"/>
      <c r="DZ158" s="294"/>
      <c r="EA158" s="294"/>
      <c r="EB158" s="294"/>
      <c r="EC158" s="294"/>
      <c r="ED158" s="294"/>
      <c r="EE158" s="294"/>
      <c r="EF158" s="294"/>
      <c r="EG158" s="294"/>
      <c r="EH158" s="294"/>
      <c r="EI158" s="294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3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34" t="s">
        <v>231</v>
      </c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25"/>
      <c r="CM159" s="25"/>
      <c r="CN159" s="25"/>
      <c r="CO159" s="25"/>
      <c r="CP159" s="134" t="s">
        <v>133</v>
      </c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32"/>
      <c r="DI159" s="32"/>
      <c r="DJ159" s="32"/>
      <c r="DK159" s="32"/>
      <c r="DL159" s="292" t="s">
        <v>134</v>
      </c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3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23"/>
      <c r="AM161" s="23"/>
      <c r="AN161" s="23"/>
      <c r="AO161" s="23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23"/>
      <c r="CK161" s="23"/>
      <c r="CL161" s="23"/>
      <c r="CM161" s="2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34" t="s">
        <v>231</v>
      </c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25"/>
      <c r="AM162" s="25"/>
      <c r="AN162" s="25"/>
      <c r="AO162" s="25"/>
      <c r="AP162" s="134" t="s">
        <v>133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L162" s="134" t="s">
        <v>134</v>
      </c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N162" s="134" t="s">
        <v>233</v>
      </c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78" t="s">
        <v>135</v>
      </c>
      <c r="B164" s="178"/>
      <c r="C164" s="83"/>
      <c r="D164" s="83"/>
      <c r="E164" s="83"/>
      <c r="F164" s="83"/>
      <c r="G164" s="202" t="s">
        <v>135</v>
      </c>
      <c r="H164" s="202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202">
        <v>20</v>
      </c>
      <c r="AC164" s="202"/>
      <c r="AD164" s="202"/>
      <c r="AE164" s="202"/>
      <c r="AF164" s="184"/>
      <c r="AG164" s="184"/>
      <c r="AH164" s="184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4">
    <mergeCell ref="FL33:GC34"/>
    <mergeCell ref="GD33:GU34"/>
    <mergeCell ref="FL147:GJ148"/>
    <mergeCell ref="GM147:GU148"/>
    <mergeCell ref="FM79:GD80"/>
    <mergeCell ref="GE79:GV80"/>
    <mergeCell ref="FM82:GA82"/>
    <mergeCell ref="FM110:FY110"/>
    <mergeCell ref="GA110:GL110"/>
    <mergeCell ref="FM113:GL115"/>
    <mergeCell ref="FM72:GA72"/>
    <mergeCell ref="FM73:GD73"/>
    <mergeCell ref="AJ3:EB3"/>
    <mergeCell ref="ET3:FK3"/>
    <mergeCell ref="ET4:FK4"/>
    <mergeCell ref="BS5:CP5"/>
    <mergeCell ref="CQ5:CT5"/>
    <mergeCell ref="CU5:CW5"/>
    <mergeCell ref="ET5:FK5"/>
    <mergeCell ref="AE6:ED6"/>
    <mergeCell ref="ET6:FK6"/>
    <mergeCell ref="AI7:EA7"/>
    <mergeCell ref="ET7:FK7"/>
    <mergeCell ref="AI8:EA8"/>
    <mergeCell ref="ET8:FK8"/>
    <mergeCell ref="ET9:FK9"/>
    <mergeCell ref="ET10:FK10"/>
    <mergeCell ref="ET11:FK11"/>
    <mergeCell ref="ET12:FK12"/>
    <mergeCell ref="A14:BY14"/>
    <mergeCell ref="BZ14:CF14"/>
    <mergeCell ref="CG14:CQ14"/>
    <mergeCell ref="CR14:DI14"/>
    <mergeCell ref="DJ14:EA14"/>
    <mergeCell ref="EB14:ES14"/>
    <mergeCell ref="ET14:FK14"/>
    <mergeCell ref="A15:BY15"/>
    <mergeCell ref="BZ15:CF15"/>
    <mergeCell ref="CG15:CQ15"/>
    <mergeCell ref="CR15:DI15"/>
    <mergeCell ref="DJ15:EA15"/>
    <mergeCell ref="EB15:ES15"/>
    <mergeCell ref="ET15:FK15"/>
    <mergeCell ref="A16:BY16"/>
    <mergeCell ref="BZ16:CF16"/>
    <mergeCell ref="CG16:CQ16"/>
    <mergeCell ref="CR16:DI16"/>
    <mergeCell ref="DJ16:EA16"/>
    <mergeCell ref="EB16:ES16"/>
    <mergeCell ref="ET16:FK16"/>
    <mergeCell ref="ET17:FK17"/>
    <mergeCell ref="ET18:FK18"/>
    <mergeCell ref="ET19:FK19"/>
    <mergeCell ref="ET20:FK20"/>
    <mergeCell ref="A19:BY19"/>
    <mergeCell ref="BZ19:CF19"/>
    <mergeCell ref="CG19:CQ19"/>
    <mergeCell ref="CR19:DI19"/>
    <mergeCell ref="DJ19:EA19"/>
    <mergeCell ref="EB19:ES19"/>
    <mergeCell ref="EB20:ES20"/>
    <mergeCell ref="A18:BY18"/>
    <mergeCell ref="A17:BY17"/>
    <mergeCell ref="BZ17:CF17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BZ25:CF26"/>
    <mergeCell ref="CG25:CQ26"/>
    <mergeCell ref="CR25:DI2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DJ27:EA27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6:FK36"/>
    <mergeCell ref="CG36:CQ36"/>
    <mergeCell ref="CR36:DI36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76:BY76"/>
    <mergeCell ref="BZ76:CF76"/>
    <mergeCell ref="CG76:CQ76"/>
    <mergeCell ref="CR76:DI76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ET76:FK76"/>
    <mergeCell ref="A75:BY75"/>
    <mergeCell ref="BZ75:CF75"/>
    <mergeCell ref="DJ79:EA79"/>
    <mergeCell ref="EB79:ES79"/>
    <mergeCell ref="ET79:FK79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A77:BY77"/>
    <mergeCell ref="BZ77:CF78"/>
    <mergeCell ref="DJ76:EA76"/>
    <mergeCell ref="EB76:ES76"/>
    <mergeCell ref="CG75:CQ75"/>
    <mergeCell ref="CR75:DI75"/>
    <mergeCell ref="DJ75:EA75"/>
    <mergeCell ref="EB75:ES75"/>
    <mergeCell ref="CG77:CQ78"/>
    <mergeCell ref="CR77:DI78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BZ80:CF80"/>
    <mergeCell ref="CG80:CQ80"/>
    <mergeCell ref="CR80:DI80"/>
    <mergeCell ref="DJ80:EA80"/>
    <mergeCell ref="EB80:ES80"/>
    <mergeCell ref="ET80:FK80"/>
    <mergeCell ref="EB82:ES82"/>
    <mergeCell ref="FM83:GD83"/>
    <mergeCell ref="A82:BY82"/>
    <mergeCell ref="BZ84:CF84"/>
    <mergeCell ref="CG84:CQ84"/>
    <mergeCell ref="CR84:DI84"/>
    <mergeCell ref="DJ84:EA84"/>
    <mergeCell ref="EB84:ES84"/>
    <mergeCell ref="ET82:FK82"/>
    <mergeCell ref="BZ82:CF82"/>
    <mergeCell ref="A83:BY83"/>
    <mergeCell ref="CG82:CQ82"/>
    <mergeCell ref="CR82:DI82"/>
    <mergeCell ref="DJ82:EA82"/>
    <mergeCell ref="ET84:FK84"/>
    <mergeCell ref="ET85:FK85"/>
    <mergeCell ref="ET86:FK86"/>
    <mergeCell ref="EB86:ES86"/>
    <mergeCell ref="ET83:FK83"/>
    <mergeCell ref="A85:BY85"/>
    <mergeCell ref="BZ85:CF85"/>
    <mergeCell ref="CG85:CQ85"/>
    <mergeCell ref="CR85:DI85"/>
    <mergeCell ref="DJ85:EA85"/>
    <mergeCell ref="EB85:ES85"/>
    <mergeCell ref="A84:BY84"/>
    <mergeCell ref="BZ83:CF83"/>
    <mergeCell ref="CG83:CQ83"/>
    <mergeCell ref="CR83:DI83"/>
    <mergeCell ref="DJ83:EA83"/>
    <mergeCell ref="EB83:ES83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BZ91:CF92"/>
    <mergeCell ref="CG91:CQ92"/>
    <mergeCell ref="CR91:DI92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DJ93:EA93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EB102:ES102"/>
    <mergeCell ref="A107:BY107"/>
    <mergeCell ref="EB108:ES108"/>
    <mergeCell ref="EB103:ES104"/>
    <mergeCell ref="ET103:FK104"/>
    <mergeCell ref="ET105:FK105"/>
    <mergeCell ref="ET108:FK108"/>
    <mergeCell ref="A104:BY104"/>
    <mergeCell ref="A108:BY108"/>
    <mergeCell ref="BZ102:CF102"/>
    <mergeCell ref="CG102:CQ102"/>
    <mergeCell ref="CR102:DI102"/>
    <mergeCell ref="DJ102:EA102"/>
    <mergeCell ref="DJ105:EA105"/>
    <mergeCell ref="EB105:ES105"/>
    <mergeCell ref="CG108:CQ108"/>
    <mergeCell ref="CR108:DI108"/>
    <mergeCell ref="DJ108:EA108"/>
    <mergeCell ref="BZ108:CF108"/>
    <mergeCell ref="EB107:ES107"/>
    <mergeCell ref="ET107:FK107"/>
    <mergeCell ref="A105:BY105"/>
    <mergeCell ref="BZ105:CF105"/>
    <mergeCell ref="CG105:CQ105"/>
    <mergeCell ref="CR105:DI105"/>
    <mergeCell ref="CR109:DI109"/>
    <mergeCell ref="BZ111:CF111"/>
    <mergeCell ref="CG111:CQ111"/>
    <mergeCell ref="CR111:DI111"/>
    <mergeCell ref="EB109:ES109"/>
    <mergeCell ref="BZ107:CF107"/>
    <mergeCell ref="CG107:CQ107"/>
    <mergeCell ref="CR107:DI107"/>
    <mergeCell ref="DJ107:EA107"/>
    <mergeCell ref="DJ111:EA111"/>
    <mergeCell ref="EB111:ES111"/>
    <mergeCell ref="ET109:FK109"/>
    <mergeCell ref="DJ110:EA110"/>
    <mergeCell ref="EB110:ES110"/>
    <mergeCell ref="ET110:FK110"/>
    <mergeCell ref="DJ109:EA109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1:BY111"/>
    <mergeCell ref="A110:BY110"/>
    <mergeCell ref="BZ110:CF110"/>
    <mergeCell ref="CG110:CQ110"/>
    <mergeCell ref="CR110:DI110"/>
    <mergeCell ref="A109:BY109"/>
    <mergeCell ref="BZ109:CF109"/>
    <mergeCell ref="CG109:CQ109"/>
    <mergeCell ref="ET115:FK115"/>
    <mergeCell ref="A116:BY116"/>
    <mergeCell ref="BZ116:CF117"/>
    <mergeCell ref="CG116:CQ117"/>
    <mergeCell ref="CR116:DI117"/>
    <mergeCell ref="DJ116:EA117"/>
    <mergeCell ref="ET118:FK118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GV165"/>
  <sheetViews>
    <sheetView topLeftCell="Y18" zoomScaleNormal="100" zoomScaleSheetLayoutView="100" workbookViewId="0">
      <selection activeCell="DJ148" sqref="DJ148:EA149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96" width="0.85546875" style="1"/>
    <col min="197" max="197" width="5.42578125" style="1" customWidth="1"/>
    <col min="198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90" t="s">
        <v>237</v>
      </c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34"/>
      <c r="ED3" s="34"/>
      <c r="ET3" s="263" t="s">
        <v>16</v>
      </c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5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266" t="s">
        <v>162</v>
      </c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8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83" t="s">
        <v>242</v>
      </c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178">
        <v>20</v>
      </c>
      <c r="CR5" s="178"/>
      <c r="CS5" s="178"/>
      <c r="CT5" s="178"/>
      <c r="CU5" s="252" t="s">
        <v>251</v>
      </c>
      <c r="CV5" s="252"/>
      <c r="CW5" s="252"/>
      <c r="CX5" s="32" t="s">
        <v>29</v>
      </c>
      <c r="ER5" s="35" t="s">
        <v>18</v>
      </c>
      <c r="ET5" s="257" t="s">
        <v>243</v>
      </c>
      <c r="EU5" s="258"/>
      <c r="EV5" s="258"/>
      <c r="EW5" s="258"/>
      <c r="EX5" s="258"/>
      <c r="EY5" s="258"/>
      <c r="EZ5" s="258"/>
      <c r="FA5" s="258"/>
      <c r="FB5" s="258"/>
      <c r="FC5" s="258"/>
      <c r="FD5" s="258"/>
      <c r="FE5" s="258"/>
      <c r="FF5" s="258"/>
      <c r="FG5" s="258"/>
      <c r="FH5" s="258"/>
      <c r="FI5" s="258"/>
      <c r="FJ5" s="258"/>
      <c r="FK5" s="259"/>
    </row>
    <row r="6" spans="1:170" ht="13.5" customHeight="1">
      <c r="A6" s="5" t="s">
        <v>167</v>
      </c>
      <c r="AE6" s="179" t="s">
        <v>247</v>
      </c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R6" s="35" t="s">
        <v>19</v>
      </c>
      <c r="ET6" s="257" t="s">
        <v>244</v>
      </c>
      <c r="EU6" s="258"/>
      <c r="EV6" s="258"/>
      <c r="EW6" s="258"/>
      <c r="EX6" s="258"/>
      <c r="EY6" s="258"/>
      <c r="EZ6" s="258"/>
      <c r="FA6" s="258"/>
      <c r="FB6" s="258"/>
      <c r="FC6" s="258"/>
      <c r="FD6" s="258"/>
      <c r="FE6" s="258"/>
      <c r="FF6" s="258"/>
      <c r="FG6" s="258"/>
      <c r="FH6" s="258"/>
      <c r="FI6" s="258"/>
      <c r="FJ6" s="258"/>
      <c r="FK6" s="259"/>
    </row>
    <row r="7" spans="1:170" ht="13.5" customHeight="1">
      <c r="A7" s="5" t="s">
        <v>168</v>
      </c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T7" s="257"/>
      <c r="EU7" s="258"/>
      <c r="EV7" s="258"/>
      <c r="EW7" s="258"/>
      <c r="EX7" s="258"/>
      <c r="EY7" s="258"/>
      <c r="EZ7" s="258"/>
      <c r="FA7" s="258"/>
      <c r="FB7" s="258"/>
      <c r="FC7" s="258"/>
      <c r="FD7" s="258"/>
      <c r="FE7" s="258"/>
      <c r="FF7" s="258"/>
      <c r="FG7" s="258"/>
      <c r="FH7" s="258"/>
      <c r="FI7" s="258"/>
      <c r="FJ7" s="258"/>
      <c r="FK7" s="259"/>
    </row>
    <row r="8" spans="1:170" ht="13.5" customHeight="1">
      <c r="A8" s="5" t="s">
        <v>169</v>
      </c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R8" s="35" t="s">
        <v>20</v>
      </c>
      <c r="ET8" s="257" t="s">
        <v>245</v>
      </c>
      <c r="EU8" s="258"/>
      <c r="EV8" s="258"/>
      <c r="EW8" s="258"/>
      <c r="EX8" s="258"/>
      <c r="EY8" s="258"/>
      <c r="EZ8" s="258"/>
      <c r="FA8" s="258"/>
      <c r="FB8" s="258"/>
      <c r="FC8" s="258"/>
      <c r="FD8" s="258"/>
      <c r="FE8" s="258"/>
      <c r="FF8" s="258"/>
      <c r="FG8" s="258"/>
      <c r="FH8" s="258"/>
      <c r="FI8" s="258"/>
      <c r="FJ8" s="258"/>
      <c r="FK8" s="259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57"/>
      <c r="EU9" s="258"/>
      <c r="EV9" s="258"/>
      <c r="EW9" s="258"/>
      <c r="EX9" s="258"/>
      <c r="EY9" s="258"/>
      <c r="EZ9" s="258"/>
      <c r="FA9" s="258"/>
      <c r="FB9" s="258"/>
      <c r="FC9" s="258"/>
      <c r="FD9" s="258"/>
      <c r="FE9" s="258"/>
      <c r="FF9" s="258"/>
      <c r="FG9" s="258"/>
      <c r="FH9" s="258"/>
      <c r="FI9" s="258"/>
      <c r="FJ9" s="258"/>
      <c r="FK9" s="259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57" t="s">
        <v>246</v>
      </c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9"/>
    </row>
    <row r="11" spans="1:170" ht="14.1" customHeight="1">
      <c r="A11" s="10" t="s">
        <v>236</v>
      </c>
      <c r="ER11" s="35"/>
      <c r="ET11" s="257"/>
      <c r="EU11" s="258"/>
      <c r="EV11" s="258"/>
      <c r="EW11" s="258"/>
      <c r="EX11" s="258"/>
      <c r="EY11" s="258"/>
      <c r="EZ11" s="258"/>
      <c r="FA11" s="258"/>
      <c r="FB11" s="258"/>
      <c r="FC11" s="258"/>
      <c r="FD11" s="258"/>
      <c r="FE11" s="258"/>
      <c r="FF11" s="258"/>
      <c r="FG11" s="258"/>
      <c r="FH11" s="258"/>
      <c r="FI11" s="258"/>
      <c r="FJ11" s="258"/>
      <c r="FK11" s="259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60" t="s">
        <v>22</v>
      </c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2"/>
    </row>
    <row r="13" spans="1:170" ht="9" customHeight="1"/>
    <row r="14" spans="1:170" s="12" customFormat="1" ht="33" customHeight="1">
      <c r="A14" s="160" t="s">
        <v>136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1"/>
      <c r="BZ14" s="123" t="s">
        <v>137</v>
      </c>
      <c r="CA14" s="123"/>
      <c r="CB14" s="123"/>
      <c r="CC14" s="123"/>
      <c r="CD14" s="123"/>
      <c r="CE14" s="123"/>
      <c r="CF14" s="123"/>
      <c r="CG14" s="123" t="s">
        <v>173</v>
      </c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253" t="s">
        <v>174</v>
      </c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 t="s">
        <v>175</v>
      </c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 t="s">
        <v>2</v>
      </c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 t="s">
        <v>1</v>
      </c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6"/>
      <c r="FL14" s="39"/>
      <c r="FM14" s="39"/>
      <c r="FN14" s="39"/>
    </row>
    <row r="15" spans="1:170" s="13" customFormat="1" ht="12" customHeight="1" thickBot="1">
      <c r="A15" s="158">
        <v>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98">
        <v>2</v>
      </c>
      <c r="CA15" s="98"/>
      <c r="CB15" s="98"/>
      <c r="CC15" s="98"/>
      <c r="CD15" s="98"/>
      <c r="CE15" s="98"/>
      <c r="CF15" s="98"/>
      <c r="CG15" s="98">
        <v>3</v>
      </c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255">
        <v>4</v>
      </c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>
        <v>5</v>
      </c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>
        <v>6</v>
      </c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>
        <v>7</v>
      </c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69"/>
      <c r="FL15" s="40"/>
      <c r="FM15" s="40"/>
      <c r="FN15" s="40"/>
    </row>
    <row r="16" spans="1:170" ht="22.5" customHeight="1">
      <c r="A16" s="191" t="s">
        <v>176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2"/>
      <c r="BZ16" s="138" t="s">
        <v>0</v>
      </c>
      <c r="CA16" s="139"/>
      <c r="CB16" s="139"/>
      <c r="CC16" s="139"/>
      <c r="CD16" s="139"/>
      <c r="CE16" s="139"/>
      <c r="CF16" s="139"/>
      <c r="CG16" s="140">
        <v>100</v>
      </c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254">
        <f>CR17+CR18+CR19+CR20+CR24+CR32+CR38</f>
        <v>32183.75</v>
      </c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>
        <f>DJ17+DJ18+DJ19+DJ20+DJ24+DJ32+DJ38</f>
        <v>3867313.8899999997</v>
      </c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83">
        <f>EB17+EB18+EB19+EB20+EB24+EB32+EB38</f>
        <v>0</v>
      </c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54">
        <f>SUM(CR16:ES16)</f>
        <v>3899497.6399999997</v>
      </c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70"/>
    </row>
    <row r="17" spans="1:167" ht="15" customHeight="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3"/>
      <c r="BZ17" s="65" t="s">
        <v>3</v>
      </c>
      <c r="CA17" s="66"/>
      <c r="CB17" s="66"/>
      <c r="CC17" s="66"/>
      <c r="CD17" s="66"/>
      <c r="CE17" s="66"/>
      <c r="CF17" s="66"/>
      <c r="CG17" s="97">
        <v>120</v>
      </c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33">
        <f>SUM(CR17:ES17)</f>
        <v>0</v>
      </c>
      <c r="EU17" s="233"/>
      <c r="EV17" s="233"/>
      <c r="EW17" s="233"/>
      <c r="EX17" s="233"/>
      <c r="EY17" s="233"/>
      <c r="EZ17" s="233"/>
      <c r="FA17" s="233"/>
      <c r="FB17" s="233"/>
      <c r="FC17" s="233"/>
      <c r="FD17" s="233"/>
      <c r="FE17" s="233"/>
      <c r="FF17" s="233"/>
      <c r="FG17" s="233"/>
      <c r="FH17" s="233"/>
      <c r="FI17" s="233"/>
      <c r="FJ17" s="233"/>
      <c r="FK17" s="234"/>
    </row>
    <row r="18" spans="1:167" ht="15" customHeight="1">
      <c r="A18" s="162" t="s">
        <v>177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3"/>
      <c r="BZ18" s="65" t="s">
        <v>4</v>
      </c>
      <c r="CA18" s="66"/>
      <c r="CB18" s="66"/>
      <c r="CC18" s="66"/>
      <c r="CD18" s="66"/>
      <c r="CE18" s="66"/>
      <c r="CF18" s="66"/>
      <c r="CG18" s="97">
        <v>130</v>
      </c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0">
        <f>350273.26+43612.77</f>
        <v>393886.03</v>
      </c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33">
        <f>SUM(CR18:ES18)</f>
        <v>393886.03</v>
      </c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4"/>
    </row>
    <row r="19" spans="1:167" ht="15" customHeight="1">
      <c r="A19" s="162" t="s">
        <v>178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3"/>
      <c r="BZ19" s="65" t="s">
        <v>5</v>
      </c>
      <c r="CA19" s="66"/>
      <c r="CB19" s="66"/>
      <c r="CC19" s="66"/>
      <c r="CD19" s="66"/>
      <c r="CE19" s="66"/>
      <c r="CF19" s="66"/>
      <c r="CG19" s="97">
        <v>140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33">
        <f>SUM(CR19:ES19)</f>
        <v>0</v>
      </c>
      <c r="EU19" s="233"/>
      <c r="EV19" s="233"/>
      <c r="EW19" s="233"/>
      <c r="EX19" s="233"/>
      <c r="EY19" s="233"/>
      <c r="EZ19" s="233"/>
      <c r="FA19" s="233"/>
      <c r="FB19" s="233"/>
      <c r="FC19" s="233"/>
      <c r="FD19" s="233"/>
      <c r="FE19" s="233"/>
      <c r="FF19" s="233"/>
      <c r="FG19" s="233"/>
      <c r="FH19" s="233"/>
      <c r="FI19" s="233"/>
      <c r="FJ19" s="233"/>
      <c r="FK19" s="234"/>
    </row>
    <row r="20" spans="1:167" ht="15" customHeight="1">
      <c r="A20" s="162" t="s">
        <v>145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3"/>
      <c r="BZ20" s="65" t="s">
        <v>6</v>
      </c>
      <c r="CA20" s="66"/>
      <c r="CB20" s="66"/>
      <c r="CC20" s="66"/>
      <c r="CD20" s="66"/>
      <c r="CE20" s="66"/>
      <c r="CF20" s="66"/>
      <c r="CG20" s="97">
        <v>150</v>
      </c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33">
        <f>DJ21+DJ23</f>
        <v>0</v>
      </c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  <c r="DZ20" s="233"/>
      <c r="EA20" s="233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33">
        <f>SUM(CR20:ES20)</f>
        <v>0</v>
      </c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4"/>
    </row>
    <row r="21" spans="1:167" ht="12" customHeight="1">
      <c r="A21" s="164" t="s">
        <v>23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5"/>
      <c r="BZ21" s="79" t="s">
        <v>7</v>
      </c>
      <c r="CA21" s="80"/>
      <c r="CB21" s="80"/>
      <c r="CC21" s="80"/>
      <c r="CD21" s="80"/>
      <c r="CE21" s="80"/>
      <c r="CF21" s="81"/>
      <c r="CG21" s="73">
        <v>152</v>
      </c>
      <c r="CH21" s="74"/>
      <c r="CI21" s="74"/>
      <c r="CJ21" s="74"/>
      <c r="CK21" s="74"/>
      <c r="CL21" s="74"/>
      <c r="CM21" s="74"/>
      <c r="CN21" s="74"/>
      <c r="CO21" s="74"/>
      <c r="CP21" s="74"/>
      <c r="CQ21" s="75"/>
      <c r="CR21" s="271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3"/>
      <c r="DJ21" s="235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7"/>
      <c r="EB21" s="271"/>
      <c r="EC21" s="272"/>
      <c r="ED21" s="272"/>
      <c r="EE21" s="272"/>
      <c r="EF21" s="272"/>
      <c r="EG21" s="272"/>
      <c r="EH21" s="272"/>
      <c r="EI21" s="272"/>
      <c r="EJ21" s="272"/>
      <c r="EK21" s="272"/>
      <c r="EL21" s="272"/>
      <c r="EM21" s="272"/>
      <c r="EN21" s="272"/>
      <c r="EO21" s="272"/>
      <c r="EP21" s="272"/>
      <c r="EQ21" s="272"/>
      <c r="ER21" s="272"/>
      <c r="ES21" s="273"/>
      <c r="ET21" s="241">
        <f>SUM(CR21:ES22)</f>
        <v>0</v>
      </c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3"/>
    </row>
    <row r="22" spans="1:167" ht="22.5" customHeight="1">
      <c r="A22" s="142" t="s">
        <v>158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3"/>
      <c r="BZ22" s="82"/>
      <c r="CA22" s="83"/>
      <c r="CB22" s="83"/>
      <c r="CC22" s="83"/>
      <c r="CD22" s="83"/>
      <c r="CE22" s="83"/>
      <c r="CF22" s="84"/>
      <c r="CG22" s="76"/>
      <c r="CH22" s="77"/>
      <c r="CI22" s="77"/>
      <c r="CJ22" s="77"/>
      <c r="CK22" s="77"/>
      <c r="CL22" s="77"/>
      <c r="CM22" s="77"/>
      <c r="CN22" s="77"/>
      <c r="CO22" s="77"/>
      <c r="CP22" s="77"/>
      <c r="CQ22" s="78"/>
      <c r="CR22" s="274"/>
      <c r="CS22" s="275"/>
      <c r="CT22" s="275"/>
      <c r="CU22" s="275"/>
      <c r="CV22" s="275"/>
      <c r="CW22" s="275"/>
      <c r="CX22" s="275"/>
      <c r="CY22" s="275"/>
      <c r="CZ22" s="275"/>
      <c r="DA22" s="275"/>
      <c r="DB22" s="275"/>
      <c r="DC22" s="275"/>
      <c r="DD22" s="275"/>
      <c r="DE22" s="275"/>
      <c r="DF22" s="275"/>
      <c r="DG22" s="275"/>
      <c r="DH22" s="275"/>
      <c r="DI22" s="276"/>
      <c r="DJ22" s="238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40"/>
      <c r="EB22" s="274"/>
      <c r="EC22" s="275"/>
      <c r="ED22" s="275"/>
      <c r="EE22" s="275"/>
      <c r="EF22" s="275"/>
      <c r="EG22" s="275"/>
      <c r="EH22" s="275"/>
      <c r="EI22" s="275"/>
      <c r="EJ22" s="275"/>
      <c r="EK22" s="275"/>
      <c r="EL22" s="275"/>
      <c r="EM22" s="275"/>
      <c r="EN22" s="275"/>
      <c r="EO22" s="275"/>
      <c r="EP22" s="275"/>
      <c r="EQ22" s="275"/>
      <c r="ER22" s="275"/>
      <c r="ES22" s="276"/>
      <c r="ET22" s="244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6"/>
    </row>
    <row r="23" spans="1:167" ht="12" customHeight="1">
      <c r="A23" s="144" t="s">
        <v>146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5"/>
      <c r="BZ23" s="65" t="s">
        <v>8</v>
      </c>
      <c r="CA23" s="66"/>
      <c r="CB23" s="66"/>
      <c r="CC23" s="66"/>
      <c r="CD23" s="66"/>
      <c r="CE23" s="66"/>
      <c r="CF23" s="66"/>
      <c r="CG23" s="97">
        <v>153</v>
      </c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33">
        <f>SUM(CR23:ES23)</f>
        <v>0</v>
      </c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3"/>
      <c r="FF23" s="233"/>
      <c r="FG23" s="233"/>
      <c r="FH23" s="233"/>
      <c r="FI23" s="233"/>
      <c r="FJ23" s="233"/>
      <c r="FK23" s="234"/>
    </row>
    <row r="24" spans="1:167" ht="15" customHeight="1">
      <c r="A24" s="162" t="s">
        <v>140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3"/>
      <c r="BZ24" s="65" t="s">
        <v>9</v>
      </c>
      <c r="CA24" s="66"/>
      <c r="CB24" s="66"/>
      <c r="CC24" s="66"/>
      <c r="CD24" s="66"/>
      <c r="CE24" s="66"/>
      <c r="CF24" s="66"/>
      <c r="CG24" s="97">
        <v>170</v>
      </c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233">
        <f>CR25+CR27+CR31</f>
        <v>0</v>
      </c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>
        <f>DJ25+DJ27+DJ31</f>
        <v>0</v>
      </c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33">
        <f>SUM(CR24:ES24)</f>
        <v>0</v>
      </c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4"/>
    </row>
    <row r="25" spans="1:167" ht="12" customHeight="1">
      <c r="A25" s="164" t="s">
        <v>23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5"/>
      <c r="BZ25" s="79" t="s">
        <v>10</v>
      </c>
      <c r="CA25" s="80"/>
      <c r="CB25" s="80"/>
      <c r="CC25" s="80"/>
      <c r="CD25" s="80"/>
      <c r="CE25" s="80"/>
      <c r="CF25" s="81"/>
      <c r="CG25" s="73">
        <v>171</v>
      </c>
      <c r="CH25" s="74"/>
      <c r="CI25" s="74"/>
      <c r="CJ25" s="74"/>
      <c r="CK25" s="74"/>
      <c r="CL25" s="74"/>
      <c r="CM25" s="74"/>
      <c r="CN25" s="74"/>
      <c r="CO25" s="74"/>
      <c r="CP25" s="74"/>
      <c r="CQ25" s="75"/>
      <c r="CR25" s="235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7"/>
      <c r="DJ25" s="235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36"/>
      <c r="DX25" s="236"/>
      <c r="DY25" s="236"/>
      <c r="DZ25" s="236"/>
      <c r="EA25" s="237"/>
      <c r="EB25" s="271"/>
      <c r="EC25" s="272"/>
      <c r="ED25" s="272"/>
      <c r="EE25" s="272"/>
      <c r="EF25" s="272"/>
      <c r="EG25" s="272"/>
      <c r="EH25" s="272"/>
      <c r="EI25" s="272"/>
      <c r="EJ25" s="272"/>
      <c r="EK25" s="272"/>
      <c r="EL25" s="272"/>
      <c r="EM25" s="272"/>
      <c r="EN25" s="272"/>
      <c r="EO25" s="272"/>
      <c r="EP25" s="272"/>
      <c r="EQ25" s="272"/>
      <c r="ER25" s="272"/>
      <c r="ES25" s="273"/>
      <c r="ET25" s="241">
        <f>SUM(CR25:ES26)</f>
        <v>0</v>
      </c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3"/>
    </row>
    <row r="26" spans="1:167" ht="12" customHeight="1">
      <c r="A26" s="142" t="s">
        <v>24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3"/>
      <c r="BZ26" s="82"/>
      <c r="CA26" s="83"/>
      <c r="CB26" s="83"/>
      <c r="CC26" s="83"/>
      <c r="CD26" s="83"/>
      <c r="CE26" s="83"/>
      <c r="CF26" s="84"/>
      <c r="CG26" s="76"/>
      <c r="CH26" s="77"/>
      <c r="CI26" s="77"/>
      <c r="CJ26" s="77"/>
      <c r="CK26" s="77"/>
      <c r="CL26" s="77"/>
      <c r="CM26" s="77"/>
      <c r="CN26" s="77"/>
      <c r="CO26" s="77"/>
      <c r="CP26" s="77"/>
      <c r="CQ26" s="78"/>
      <c r="CR26" s="238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40"/>
      <c r="DJ26" s="238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40"/>
      <c r="EB26" s="274"/>
      <c r="EC26" s="275"/>
      <c r="ED26" s="275"/>
      <c r="EE26" s="275"/>
      <c r="EF26" s="275"/>
      <c r="EG26" s="275"/>
      <c r="EH26" s="275"/>
      <c r="EI26" s="275"/>
      <c r="EJ26" s="275"/>
      <c r="EK26" s="275"/>
      <c r="EL26" s="275"/>
      <c r="EM26" s="275"/>
      <c r="EN26" s="275"/>
      <c r="EO26" s="275"/>
      <c r="EP26" s="275"/>
      <c r="EQ26" s="275"/>
      <c r="ER26" s="275"/>
      <c r="ES26" s="276"/>
      <c r="ET26" s="244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6"/>
    </row>
    <row r="27" spans="1:167" ht="12" customHeight="1">
      <c r="A27" s="144" t="s">
        <v>25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5"/>
      <c r="BZ27" s="65" t="s">
        <v>11</v>
      </c>
      <c r="CA27" s="66"/>
      <c r="CB27" s="66"/>
      <c r="CC27" s="66"/>
      <c r="CD27" s="66"/>
      <c r="CE27" s="66"/>
      <c r="CF27" s="66"/>
      <c r="CG27" s="97">
        <v>172</v>
      </c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/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33">
        <f>SUM(CR27:ES27)</f>
        <v>0</v>
      </c>
      <c r="EU27" s="233"/>
      <c r="EV27" s="233"/>
      <c r="EW27" s="233"/>
      <c r="EX27" s="233"/>
      <c r="EY27" s="233"/>
      <c r="EZ27" s="233"/>
      <c r="FA27" s="233"/>
      <c r="FB27" s="233"/>
      <c r="FC27" s="233"/>
      <c r="FD27" s="233"/>
      <c r="FE27" s="233"/>
      <c r="FF27" s="233"/>
      <c r="FG27" s="233"/>
      <c r="FH27" s="233"/>
      <c r="FI27" s="233"/>
      <c r="FJ27" s="233"/>
      <c r="FK27" s="234"/>
    </row>
    <row r="28" spans="1:167" ht="12" customHeight="1">
      <c r="A28" s="164" t="s">
        <v>180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5"/>
      <c r="BZ28" s="79" t="s">
        <v>12</v>
      </c>
      <c r="CA28" s="80"/>
      <c r="CB28" s="80"/>
      <c r="CC28" s="80"/>
      <c r="CD28" s="80"/>
      <c r="CE28" s="80"/>
      <c r="CF28" s="81"/>
      <c r="CG28" s="73">
        <v>172</v>
      </c>
      <c r="CH28" s="74"/>
      <c r="CI28" s="74"/>
      <c r="CJ28" s="74"/>
      <c r="CK28" s="74"/>
      <c r="CL28" s="74"/>
      <c r="CM28" s="74"/>
      <c r="CN28" s="74"/>
      <c r="CO28" s="74"/>
      <c r="CP28" s="74"/>
      <c r="CQ28" s="75"/>
      <c r="CR28" s="235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7"/>
      <c r="DJ28" s="235"/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36"/>
      <c r="DX28" s="236"/>
      <c r="DY28" s="236"/>
      <c r="DZ28" s="236"/>
      <c r="EA28" s="237"/>
      <c r="EB28" s="271"/>
      <c r="EC28" s="272"/>
      <c r="ED28" s="272"/>
      <c r="EE28" s="272"/>
      <c r="EF28" s="272"/>
      <c r="EG28" s="272"/>
      <c r="EH28" s="272"/>
      <c r="EI28" s="272"/>
      <c r="EJ28" s="272"/>
      <c r="EK28" s="272"/>
      <c r="EL28" s="272"/>
      <c r="EM28" s="272"/>
      <c r="EN28" s="272"/>
      <c r="EO28" s="272"/>
      <c r="EP28" s="272"/>
      <c r="EQ28" s="272"/>
      <c r="ER28" s="272"/>
      <c r="ES28" s="273"/>
      <c r="ET28" s="241">
        <f>SUM(CR28:ES29)</f>
        <v>0</v>
      </c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3"/>
    </row>
    <row r="29" spans="1:167" ht="12" customHeight="1">
      <c r="A29" s="166" t="s">
        <v>181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82"/>
      <c r="CA29" s="83"/>
      <c r="CB29" s="83"/>
      <c r="CC29" s="83"/>
      <c r="CD29" s="83"/>
      <c r="CE29" s="83"/>
      <c r="CF29" s="84"/>
      <c r="CG29" s="76"/>
      <c r="CH29" s="77"/>
      <c r="CI29" s="77"/>
      <c r="CJ29" s="77"/>
      <c r="CK29" s="77"/>
      <c r="CL29" s="77"/>
      <c r="CM29" s="77"/>
      <c r="CN29" s="77"/>
      <c r="CO29" s="77"/>
      <c r="CP29" s="77"/>
      <c r="CQ29" s="78"/>
      <c r="CR29" s="238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40"/>
      <c r="DJ29" s="238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40"/>
      <c r="EB29" s="274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6"/>
      <c r="ET29" s="244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6"/>
    </row>
    <row r="30" spans="1:167" ht="12" customHeight="1">
      <c r="A30" s="170" t="s">
        <v>182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1"/>
      <c r="BZ30" s="172" t="s">
        <v>183</v>
      </c>
      <c r="CA30" s="173"/>
      <c r="CB30" s="173"/>
      <c r="CC30" s="173"/>
      <c r="CD30" s="173"/>
      <c r="CE30" s="173"/>
      <c r="CF30" s="174"/>
      <c r="CG30" s="175">
        <v>172</v>
      </c>
      <c r="CH30" s="176"/>
      <c r="CI30" s="176"/>
      <c r="CJ30" s="176"/>
      <c r="CK30" s="176"/>
      <c r="CL30" s="176"/>
      <c r="CM30" s="176"/>
      <c r="CN30" s="176"/>
      <c r="CO30" s="176"/>
      <c r="CP30" s="176"/>
      <c r="CQ30" s="118"/>
      <c r="CR30" s="277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9"/>
      <c r="DJ30" s="280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2"/>
      <c r="EB30" s="277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279"/>
      <c r="ET30" s="233">
        <f>SUM(CR30:ES30)</f>
        <v>0</v>
      </c>
      <c r="EU30" s="233"/>
      <c r="EV30" s="233"/>
      <c r="EW30" s="233"/>
      <c r="EX30" s="233"/>
      <c r="EY30" s="233"/>
      <c r="EZ30" s="233"/>
      <c r="FA30" s="233"/>
      <c r="FB30" s="233"/>
      <c r="FC30" s="233"/>
      <c r="FD30" s="233"/>
      <c r="FE30" s="233"/>
      <c r="FF30" s="233"/>
      <c r="FG30" s="233"/>
      <c r="FH30" s="233"/>
      <c r="FI30" s="233"/>
      <c r="FJ30" s="233"/>
      <c r="FK30" s="234"/>
    </row>
    <row r="31" spans="1:167" ht="12" customHeight="1">
      <c r="A31" s="144" t="s">
        <v>138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5"/>
      <c r="BZ31" s="65" t="s">
        <v>179</v>
      </c>
      <c r="CA31" s="66"/>
      <c r="CB31" s="66"/>
      <c r="CC31" s="66"/>
      <c r="CD31" s="66"/>
      <c r="CE31" s="66"/>
      <c r="CF31" s="66"/>
      <c r="CG31" s="97">
        <v>173</v>
      </c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33">
        <f>SUM(CR31:ES31)</f>
        <v>0</v>
      </c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4"/>
    </row>
    <row r="32" spans="1:167" ht="15" customHeight="1">
      <c r="A32" s="162" t="s">
        <v>26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3"/>
      <c r="BZ32" s="65" t="s">
        <v>13</v>
      </c>
      <c r="CA32" s="66"/>
      <c r="CB32" s="66"/>
      <c r="CC32" s="66"/>
      <c r="CD32" s="66"/>
      <c r="CE32" s="66"/>
      <c r="CF32" s="66"/>
      <c r="CG32" s="97">
        <v>180</v>
      </c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233">
        <f>CR33+CR35+CR36+CR37</f>
        <v>32183.75</v>
      </c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>
        <f>DJ33+DJ35+DJ36+DJ37</f>
        <v>3473427.86</v>
      </c>
      <c r="DK32" s="233"/>
      <c r="DL32" s="233"/>
      <c r="DM32" s="233"/>
      <c r="DN32" s="233"/>
      <c r="DO32" s="233"/>
      <c r="DP32" s="233"/>
      <c r="DQ32" s="233"/>
      <c r="DR32" s="233"/>
      <c r="DS32" s="233"/>
      <c r="DT32" s="233"/>
      <c r="DU32" s="233"/>
      <c r="DV32" s="233"/>
      <c r="DW32" s="233"/>
      <c r="DX32" s="233"/>
      <c r="DY32" s="233"/>
      <c r="DZ32" s="233"/>
      <c r="EA32" s="233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33">
        <f>SUM(CR32:ES32)</f>
        <v>3505611.61</v>
      </c>
      <c r="EU32" s="233"/>
      <c r="EV32" s="233"/>
      <c r="EW32" s="233"/>
      <c r="EX32" s="233"/>
      <c r="EY32" s="233"/>
      <c r="EZ32" s="233"/>
      <c r="FA32" s="233"/>
      <c r="FB32" s="233"/>
      <c r="FC32" s="233"/>
      <c r="FD32" s="233"/>
      <c r="FE32" s="233"/>
      <c r="FF32" s="233"/>
      <c r="FG32" s="233"/>
      <c r="FH32" s="233"/>
      <c r="FI32" s="233"/>
      <c r="FJ32" s="233"/>
      <c r="FK32" s="234"/>
    </row>
    <row r="33" spans="1:203" ht="12" customHeight="1">
      <c r="A33" s="164" t="s">
        <v>23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5"/>
      <c r="BZ33" s="79" t="s">
        <v>184</v>
      </c>
      <c r="CA33" s="80"/>
      <c r="CB33" s="80"/>
      <c r="CC33" s="80"/>
      <c r="CD33" s="80"/>
      <c r="CE33" s="80"/>
      <c r="CF33" s="81"/>
      <c r="CG33" s="73">
        <v>180</v>
      </c>
      <c r="CH33" s="74"/>
      <c r="CI33" s="74"/>
      <c r="CJ33" s="74"/>
      <c r="CK33" s="74"/>
      <c r="CL33" s="74"/>
      <c r="CM33" s="74"/>
      <c r="CN33" s="74"/>
      <c r="CO33" s="74"/>
      <c r="CP33" s="74"/>
      <c r="CQ33" s="75"/>
      <c r="CR33" s="271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72"/>
      <c r="DI33" s="273"/>
      <c r="DJ33" s="235">
        <f>3473427.86</f>
        <v>3473427.86</v>
      </c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7"/>
      <c r="EB33" s="271"/>
      <c r="EC33" s="272"/>
      <c r="ED33" s="272"/>
      <c r="EE33" s="272"/>
      <c r="EF33" s="272"/>
      <c r="EG33" s="272"/>
      <c r="EH33" s="272"/>
      <c r="EI33" s="272"/>
      <c r="EJ33" s="272"/>
      <c r="EK33" s="272"/>
      <c r="EL33" s="272"/>
      <c r="EM33" s="272"/>
      <c r="EN33" s="272"/>
      <c r="EO33" s="272"/>
      <c r="EP33" s="272"/>
      <c r="EQ33" s="272"/>
      <c r="ER33" s="272"/>
      <c r="ES33" s="273"/>
      <c r="ET33" s="241">
        <f>SUM(CR33:ES34)</f>
        <v>3473427.86</v>
      </c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3"/>
      <c r="FL33" s="219" t="s">
        <v>289</v>
      </c>
      <c r="FM33" s="220"/>
      <c r="FN33" s="220"/>
      <c r="FO33" s="220"/>
      <c r="FP33" s="220"/>
      <c r="FQ33" s="220"/>
      <c r="FR33" s="220"/>
      <c r="FS33" s="220"/>
      <c r="FT33" s="220"/>
      <c r="FU33" s="220"/>
      <c r="FV33" s="220"/>
      <c r="FW33" s="220"/>
      <c r="FX33" s="220"/>
      <c r="FY33" s="220"/>
      <c r="FZ33" s="220"/>
      <c r="GA33" s="220"/>
      <c r="GB33" s="220"/>
      <c r="GC33" s="221"/>
      <c r="GD33" s="301" t="s">
        <v>277</v>
      </c>
      <c r="GE33" s="302"/>
      <c r="GF33" s="302"/>
      <c r="GG33" s="302"/>
      <c r="GH33" s="302"/>
      <c r="GI33" s="302"/>
      <c r="GJ33" s="302"/>
      <c r="GK33" s="302"/>
      <c r="GL33" s="302"/>
      <c r="GM33" s="302"/>
      <c r="GN33" s="302"/>
      <c r="GO33" s="302"/>
      <c r="GP33" s="302"/>
      <c r="GQ33" s="302"/>
      <c r="GR33" s="302"/>
      <c r="GS33" s="302"/>
      <c r="GT33" s="302"/>
      <c r="GU33" s="303"/>
    </row>
    <row r="34" spans="1:203" ht="12" customHeight="1">
      <c r="A34" s="142" t="s">
        <v>188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3"/>
      <c r="BZ34" s="82"/>
      <c r="CA34" s="83"/>
      <c r="CB34" s="83"/>
      <c r="CC34" s="83"/>
      <c r="CD34" s="83"/>
      <c r="CE34" s="83"/>
      <c r="CF34" s="84"/>
      <c r="CG34" s="76"/>
      <c r="CH34" s="77"/>
      <c r="CI34" s="77"/>
      <c r="CJ34" s="77"/>
      <c r="CK34" s="77"/>
      <c r="CL34" s="77"/>
      <c r="CM34" s="77"/>
      <c r="CN34" s="77"/>
      <c r="CO34" s="77"/>
      <c r="CP34" s="77"/>
      <c r="CQ34" s="78"/>
      <c r="CR34" s="274"/>
      <c r="CS34" s="275"/>
      <c r="CT34" s="275"/>
      <c r="CU34" s="275"/>
      <c r="CV34" s="275"/>
      <c r="CW34" s="275"/>
      <c r="CX34" s="275"/>
      <c r="CY34" s="275"/>
      <c r="CZ34" s="275"/>
      <c r="DA34" s="275"/>
      <c r="DB34" s="275"/>
      <c r="DC34" s="275"/>
      <c r="DD34" s="275"/>
      <c r="DE34" s="275"/>
      <c r="DF34" s="275"/>
      <c r="DG34" s="275"/>
      <c r="DH34" s="275"/>
      <c r="DI34" s="276"/>
      <c r="DJ34" s="238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40"/>
      <c r="EB34" s="274"/>
      <c r="EC34" s="275"/>
      <c r="ED34" s="275"/>
      <c r="EE34" s="275"/>
      <c r="EF34" s="275"/>
      <c r="EG34" s="275"/>
      <c r="EH34" s="275"/>
      <c r="EI34" s="275"/>
      <c r="EJ34" s="275"/>
      <c r="EK34" s="275"/>
      <c r="EL34" s="275"/>
      <c r="EM34" s="275"/>
      <c r="EN34" s="275"/>
      <c r="EO34" s="275"/>
      <c r="EP34" s="275"/>
      <c r="EQ34" s="275"/>
      <c r="ER34" s="275"/>
      <c r="ES34" s="276"/>
      <c r="ET34" s="244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6"/>
      <c r="FL34" s="222"/>
      <c r="FM34" s="223"/>
      <c r="FN34" s="223"/>
      <c r="FO34" s="223"/>
      <c r="FP34" s="223"/>
      <c r="FQ34" s="223"/>
      <c r="FR34" s="223"/>
      <c r="FS34" s="223"/>
      <c r="FT34" s="223"/>
      <c r="FU34" s="223"/>
      <c r="FV34" s="223"/>
      <c r="FW34" s="223"/>
      <c r="FX34" s="223"/>
      <c r="FY34" s="223"/>
      <c r="FZ34" s="223"/>
      <c r="GA34" s="223"/>
      <c r="GB34" s="223"/>
      <c r="GC34" s="224"/>
      <c r="GD34" s="304"/>
      <c r="GE34" s="305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6"/>
    </row>
    <row r="35" spans="1:203" ht="12" customHeight="1">
      <c r="A35" s="144" t="s">
        <v>189</v>
      </c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5"/>
      <c r="BZ35" s="65" t="s">
        <v>185</v>
      </c>
      <c r="CA35" s="66"/>
      <c r="CB35" s="66"/>
      <c r="CC35" s="66"/>
      <c r="CD35" s="66"/>
      <c r="CE35" s="66"/>
      <c r="CF35" s="66"/>
      <c r="CG35" s="97">
        <v>180</v>
      </c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250">
        <v>32183.75</v>
      </c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33">
        <f>SUM(CR35:ES35)</f>
        <v>32183.75</v>
      </c>
      <c r="EU35" s="233"/>
      <c r="EV35" s="233"/>
      <c r="EW35" s="233"/>
      <c r="EX35" s="233"/>
      <c r="EY35" s="233"/>
      <c r="EZ35" s="233"/>
      <c r="FA35" s="233"/>
      <c r="FB35" s="233"/>
      <c r="FC35" s="233"/>
      <c r="FD35" s="233"/>
      <c r="FE35" s="233"/>
      <c r="FF35" s="233"/>
      <c r="FG35" s="233"/>
      <c r="FH35" s="233"/>
      <c r="FI35" s="233"/>
      <c r="FJ35" s="233"/>
      <c r="FK35" s="234"/>
    </row>
    <row r="36" spans="1:203" ht="12" customHeight="1">
      <c r="A36" s="144" t="s">
        <v>190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5"/>
      <c r="BZ36" s="65" t="s">
        <v>186</v>
      </c>
      <c r="CA36" s="66"/>
      <c r="CB36" s="66"/>
      <c r="CC36" s="66"/>
      <c r="CD36" s="66"/>
      <c r="CE36" s="66"/>
      <c r="CF36" s="66"/>
      <c r="CG36" s="97">
        <v>180</v>
      </c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33">
        <f>SUM(CR36:ES36)</f>
        <v>0</v>
      </c>
      <c r="EU36" s="233"/>
      <c r="EV36" s="233"/>
      <c r="EW36" s="233"/>
      <c r="EX36" s="233"/>
      <c r="EY36" s="233"/>
      <c r="EZ36" s="233"/>
      <c r="FA36" s="233"/>
      <c r="FB36" s="233"/>
      <c r="FC36" s="233"/>
      <c r="FD36" s="233"/>
      <c r="FE36" s="233"/>
      <c r="FF36" s="233"/>
      <c r="FG36" s="233"/>
      <c r="FH36" s="233"/>
      <c r="FI36" s="233"/>
      <c r="FJ36" s="233"/>
      <c r="FK36" s="234"/>
    </row>
    <row r="37" spans="1:203" ht="12" customHeight="1">
      <c r="A37" s="144" t="s">
        <v>191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5"/>
      <c r="BZ37" s="65" t="s">
        <v>187</v>
      </c>
      <c r="CA37" s="66"/>
      <c r="CB37" s="66"/>
      <c r="CC37" s="66"/>
      <c r="CD37" s="66"/>
      <c r="CE37" s="66"/>
      <c r="CF37" s="66"/>
      <c r="CG37" s="97">
        <v>180</v>
      </c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0">
        <f>3564.61-3564.61</f>
        <v>0</v>
      </c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33">
        <f>SUM(CR37:ES37)</f>
        <v>0</v>
      </c>
      <c r="EU37" s="233"/>
      <c r="EV37" s="233"/>
      <c r="EW37" s="233"/>
      <c r="EX37" s="233"/>
      <c r="EY37" s="233"/>
      <c r="EZ37" s="233"/>
      <c r="FA37" s="233"/>
      <c r="FB37" s="233"/>
      <c r="FC37" s="233"/>
      <c r="FD37" s="233"/>
      <c r="FE37" s="233"/>
      <c r="FF37" s="233"/>
      <c r="FG37" s="233"/>
      <c r="FH37" s="233"/>
      <c r="FI37" s="233"/>
      <c r="FJ37" s="233"/>
      <c r="FK37" s="234"/>
    </row>
    <row r="38" spans="1:203" ht="15" customHeight="1">
      <c r="A38" s="168" t="s">
        <v>27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9"/>
      <c r="BZ38" s="65" t="s">
        <v>14</v>
      </c>
      <c r="CA38" s="66"/>
      <c r="CB38" s="66"/>
      <c r="CC38" s="66"/>
      <c r="CD38" s="66"/>
      <c r="CE38" s="66"/>
      <c r="CF38" s="66"/>
      <c r="CG38" s="97">
        <v>130</v>
      </c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33">
        <f>SUM(CR38:ES38)</f>
        <v>0</v>
      </c>
      <c r="EU38" s="233"/>
      <c r="EV38" s="233"/>
      <c r="EW38" s="233"/>
      <c r="EX38" s="233"/>
      <c r="EY38" s="233"/>
      <c r="EZ38" s="233"/>
      <c r="FA38" s="233"/>
      <c r="FB38" s="233"/>
      <c r="FC38" s="233"/>
      <c r="FD38" s="233"/>
      <c r="FE38" s="233"/>
      <c r="FF38" s="233"/>
      <c r="FG38" s="233"/>
      <c r="FH38" s="233"/>
      <c r="FI38" s="233"/>
      <c r="FJ38" s="233"/>
      <c r="FK38" s="234"/>
    </row>
    <row r="39" spans="1:203" ht="15" customHeight="1">
      <c r="FK39" s="41" t="s">
        <v>166</v>
      </c>
    </row>
    <row r="40" spans="1:203" s="12" customFormat="1" ht="33" customHeight="1">
      <c r="A40" s="161" t="s">
        <v>136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 t="s">
        <v>137</v>
      </c>
      <c r="CA40" s="123"/>
      <c r="CB40" s="123"/>
      <c r="CC40" s="123"/>
      <c r="CD40" s="123"/>
      <c r="CE40" s="123"/>
      <c r="CF40" s="123"/>
      <c r="CG40" s="123" t="s">
        <v>173</v>
      </c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253" t="s">
        <v>174</v>
      </c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 t="s">
        <v>175</v>
      </c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 t="s">
        <v>2</v>
      </c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 t="s">
        <v>1</v>
      </c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6"/>
      <c r="FL40" s="39"/>
      <c r="FM40" s="39"/>
      <c r="FN40" s="39"/>
    </row>
    <row r="41" spans="1:203" s="13" customFormat="1" ht="12" customHeight="1" thickBot="1">
      <c r="A41" s="158">
        <v>1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98">
        <v>2</v>
      </c>
      <c r="CA41" s="98"/>
      <c r="CB41" s="98"/>
      <c r="CC41" s="98"/>
      <c r="CD41" s="98"/>
      <c r="CE41" s="98"/>
      <c r="CF41" s="98"/>
      <c r="CG41" s="98">
        <v>3</v>
      </c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255">
        <v>4</v>
      </c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>
        <v>5</v>
      </c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>
        <v>6</v>
      </c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>
        <v>7</v>
      </c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69"/>
      <c r="FL41" s="40"/>
      <c r="FM41" s="40"/>
      <c r="FN41" s="40"/>
    </row>
    <row r="42" spans="1:203" ht="25.5" customHeight="1">
      <c r="A42" s="191" t="s">
        <v>241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2"/>
      <c r="BZ42" s="138" t="s">
        <v>30</v>
      </c>
      <c r="CA42" s="139"/>
      <c r="CB42" s="139"/>
      <c r="CC42" s="139"/>
      <c r="CD42" s="139"/>
      <c r="CE42" s="139"/>
      <c r="CF42" s="139"/>
      <c r="CG42" s="140">
        <v>200</v>
      </c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254">
        <f>CR43+CR48+CR56+CR60+CR64+CR68+CR72+CR76+CR81</f>
        <v>19563.45</v>
      </c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>
        <f>DJ43+DJ48+DJ56+DJ60+DJ64+DJ68+DJ72+DJ76+DJ81</f>
        <v>3970487.4699999997</v>
      </c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>
        <f>EB43+EB48+EB56+EB60+EB64+EB68+EB72+EB76+EB81</f>
        <v>0</v>
      </c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>
        <f>SUM(CR42:ES42)</f>
        <v>3990050.92</v>
      </c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70"/>
    </row>
    <row r="43" spans="1:203" ht="15" customHeight="1">
      <c r="A43" s="162" t="s">
        <v>147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3"/>
      <c r="BZ43" s="65" t="s">
        <v>31</v>
      </c>
      <c r="CA43" s="66"/>
      <c r="CB43" s="66"/>
      <c r="CC43" s="66"/>
      <c r="CD43" s="66"/>
      <c r="CE43" s="66"/>
      <c r="CF43" s="66"/>
      <c r="CG43" s="97">
        <v>210</v>
      </c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233">
        <f>SUM(CR44:DI47)</f>
        <v>19563.45</v>
      </c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>
        <f>SUM(DJ44:EA47)</f>
        <v>3131994.13</v>
      </c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33">
        <f>SUM(CR43:ES43)</f>
        <v>3151557.58</v>
      </c>
      <c r="EU43" s="233"/>
      <c r="EV43" s="233"/>
      <c r="EW43" s="233"/>
      <c r="EX43" s="233"/>
      <c r="EY43" s="233"/>
      <c r="EZ43" s="233"/>
      <c r="FA43" s="233"/>
      <c r="FB43" s="233"/>
      <c r="FC43" s="233"/>
      <c r="FD43" s="233"/>
      <c r="FE43" s="233"/>
      <c r="FF43" s="233"/>
      <c r="FG43" s="233"/>
      <c r="FH43" s="233"/>
      <c r="FI43" s="233"/>
      <c r="FJ43" s="233"/>
      <c r="FK43" s="234"/>
    </row>
    <row r="44" spans="1:203" ht="12" customHeight="1">
      <c r="A44" s="164" t="s">
        <v>23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5"/>
      <c r="BZ44" s="79" t="s">
        <v>32</v>
      </c>
      <c r="CA44" s="80"/>
      <c r="CB44" s="80"/>
      <c r="CC44" s="80"/>
      <c r="CD44" s="80"/>
      <c r="CE44" s="80"/>
      <c r="CF44" s="81"/>
      <c r="CG44" s="73">
        <v>211</v>
      </c>
      <c r="CH44" s="74"/>
      <c r="CI44" s="74"/>
      <c r="CJ44" s="74"/>
      <c r="CK44" s="74"/>
      <c r="CL44" s="74"/>
      <c r="CM44" s="74"/>
      <c r="CN44" s="74"/>
      <c r="CO44" s="74"/>
      <c r="CP44" s="74"/>
      <c r="CQ44" s="75"/>
      <c r="CR44" s="235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7"/>
      <c r="DJ44" s="235">
        <v>2415467.67</v>
      </c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36"/>
      <c r="DX44" s="236"/>
      <c r="DY44" s="236"/>
      <c r="DZ44" s="236"/>
      <c r="EA44" s="237"/>
      <c r="EB44" s="271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3"/>
      <c r="ET44" s="241">
        <f>SUM(CR44:ES45)</f>
        <v>2415467.67</v>
      </c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3"/>
    </row>
    <row r="45" spans="1:203" ht="12" customHeight="1">
      <c r="A45" s="142" t="s">
        <v>159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3"/>
      <c r="BZ45" s="82"/>
      <c r="CA45" s="83"/>
      <c r="CB45" s="83"/>
      <c r="CC45" s="83"/>
      <c r="CD45" s="83"/>
      <c r="CE45" s="83"/>
      <c r="CF45" s="84"/>
      <c r="CG45" s="76"/>
      <c r="CH45" s="77"/>
      <c r="CI45" s="77"/>
      <c r="CJ45" s="77"/>
      <c r="CK45" s="77"/>
      <c r="CL45" s="77"/>
      <c r="CM45" s="77"/>
      <c r="CN45" s="77"/>
      <c r="CO45" s="77"/>
      <c r="CP45" s="77"/>
      <c r="CQ45" s="78"/>
      <c r="CR45" s="238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40"/>
      <c r="DJ45" s="238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40"/>
      <c r="EB45" s="274"/>
      <c r="EC45" s="275"/>
      <c r="ED45" s="275"/>
      <c r="EE45" s="275"/>
      <c r="EF45" s="275"/>
      <c r="EG45" s="275"/>
      <c r="EH45" s="275"/>
      <c r="EI45" s="275"/>
      <c r="EJ45" s="275"/>
      <c r="EK45" s="275"/>
      <c r="EL45" s="275"/>
      <c r="EM45" s="275"/>
      <c r="EN45" s="275"/>
      <c r="EO45" s="275"/>
      <c r="EP45" s="275"/>
      <c r="EQ45" s="275"/>
      <c r="ER45" s="275"/>
      <c r="ES45" s="276"/>
      <c r="ET45" s="244"/>
      <c r="EU45" s="245"/>
      <c r="EV45" s="245"/>
      <c r="EW45" s="245"/>
      <c r="EX45" s="245"/>
      <c r="EY45" s="245"/>
      <c r="EZ45" s="245"/>
      <c r="FA45" s="245"/>
      <c r="FB45" s="245"/>
      <c r="FC45" s="245"/>
      <c r="FD45" s="245"/>
      <c r="FE45" s="245"/>
      <c r="FF45" s="245"/>
      <c r="FG45" s="245"/>
      <c r="FH45" s="245"/>
      <c r="FI45" s="245"/>
      <c r="FJ45" s="245"/>
      <c r="FK45" s="246"/>
    </row>
    <row r="46" spans="1:203" ht="15" customHeight="1">
      <c r="A46" s="144" t="s">
        <v>35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5"/>
      <c r="BZ46" s="65" t="s">
        <v>33</v>
      </c>
      <c r="CA46" s="66"/>
      <c r="CB46" s="66"/>
      <c r="CC46" s="66"/>
      <c r="CD46" s="66"/>
      <c r="CE46" s="66"/>
      <c r="CF46" s="66"/>
      <c r="CG46" s="97">
        <v>212</v>
      </c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250">
        <v>19563.45</v>
      </c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/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33">
        <f>SUM(CR46:ES46)</f>
        <v>19563.45</v>
      </c>
      <c r="EU46" s="233"/>
      <c r="EV46" s="233"/>
      <c r="EW46" s="233"/>
      <c r="EX46" s="233"/>
      <c r="EY46" s="233"/>
      <c r="EZ46" s="233"/>
      <c r="FA46" s="233"/>
      <c r="FB46" s="233"/>
      <c r="FC46" s="233"/>
      <c r="FD46" s="233"/>
      <c r="FE46" s="233"/>
      <c r="FF46" s="233"/>
      <c r="FG46" s="233"/>
      <c r="FH46" s="233"/>
      <c r="FI46" s="233"/>
      <c r="FJ46" s="233"/>
      <c r="FK46" s="234"/>
    </row>
    <row r="47" spans="1:203" ht="15" customHeight="1">
      <c r="A47" s="144" t="s">
        <v>148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5"/>
      <c r="BZ47" s="65" t="s">
        <v>34</v>
      </c>
      <c r="CA47" s="66"/>
      <c r="CB47" s="66"/>
      <c r="CC47" s="66"/>
      <c r="CD47" s="66"/>
      <c r="CE47" s="66"/>
      <c r="CF47" s="66"/>
      <c r="CG47" s="97">
        <v>213</v>
      </c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>
        <v>716526.46</v>
      </c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33">
        <f>SUM(CR47:ES47)</f>
        <v>716526.46</v>
      </c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3"/>
      <c r="FK47" s="234"/>
    </row>
    <row r="48" spans="1:203" ht="15" customHeight="1">
      <c r="A48" s="162" t="s">
        <v>149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3"/>
      <c r="BZ48" s="65" t="s">
        <v>36</v>
      </c>
      <c r="CA48" s="66"/>
      <c r="CB48" s="66"/>
      <c r="CC48" s="66"/>
      <c r="CD48" s="66"/>
      <c r="CE48" s="66"/>
      <c r="CF48" s="66"/>
      <c r="CG48" s="97">
        <v>220</v>
      </c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233">
        <f>SUM(CR49:DI55)</f>
        <v>0</v>
      </c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>
        <f>SUM(DJ49:EA55)</f>
        <v>235315.62999999998</v>
      </c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33"/>
      <c r="DW48" s="233"/>
      <c r="DX48" s="233"/>
      <c r="DY48" s="233"/>
      <c r="DZ48" s="233"/>
      <c r="EA48" s="233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33">
        <f>SUM(CR48:ES48)</f>
        <v>235315.62999999998</v>
      </c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3"/>
      <c r="FK48" s="234"/>
    </row>
    <row r="49" spans="1:167" ht="12" customHeight="1">
      <c r="A49" s="164" t="s">
        <v>23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5"/>
      <c r="BZ49" s="79" t="s">
        <v>37</v>
      </c>
      <c r="CA49" s="80"/>
      <c r="CB49" s="80"/>
      <c r="CC49" s="80"/>
      <c r="CD49" s="80"/>
      <c r="CE49" s="80"/>
      <c r="CF49" s="81"/>
      <c r="CG49" s="73">
        <v>221</v>
      </c>
      <c r="CH49" s="74"/>
      <c r="CI49" s="74"/>
      <c r="CJ49" s="74"/>
      <c r="CK49" s="74"/>
      <c r="CL49" s="74"/>
      <c r="CM49" s="74"/>
      <c r="CN49" s="74"/>
      <c r="CO49" s="74"/>
      <c r="CP49" s="74"/>
      <c r="CQ49" s="75"/>
      <c r="CR49" s="235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7"/>
      <c r="DJ49" s="235">
        <v>7835.2</v>
      </c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7"/>
      <c r="EB49" s="271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3"/>
      <c r="ET49" s="241">
        <f>SUM(CR49:ES50)</f>
        <v>7835.2</v>
      </c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3"/>
    </row>
    <row r="50" spans="1:167" ht="12" customHeight="1">
      <c r="A50" s="142" t="s">
        <v>43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3"/>
      <c r="BZ50" s="82"/>
      <c r="CA50" s="83"/>
      <c r="CB50" s="83"/>
      <c r="CC50" s="83"/>
      <c r="CD50" s="83"/>
      <c r="CE50" s="83"/>
      <c r="CF50" s="84"/>
      <c r="CG50" s="76"/>
      <c r="CH50" s="77"/>
      <c r="CI50" s="77"/>
      <c r="CJ50" s="77"/>
      <c r="CK50" s="77"/>
      <c r="CL50" s="77"/>
      <c r="CM50" s="77"/>
      <c r="CN50" s="77"/>
      <c r="CO50" s="77"/>
      <c r="CP50" s="77"/>
      <c r="CQ50" s="78"/>
      <c r="CR50" s="238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40"/>
      <c r="DJ50" s="238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39"/>
      <c r="DW50" s="239"/>
      <c r="DX50" s="239"/>
      <c r="DY50" s="239"/>
      <c r="DZ50" s="239"/>
      <c r="EA50" s="240"/>
      <c r="EB50" s="274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6"/>
      <c r="ET50" s="244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6"/>
    </row>
    <row r="51" spans="1:167" ht="15" customHeight="1">
      <c r="A51" s="144" t="s">
        <v>44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5"/>
      <c r="BZ51" s="65" t="s">
        <v>38</v>
      </c>
      <c r="CA51" s="66"/>
      <c r="CB51" s="66"/>
      <c r="CC51" s="66"/>
      <c r="CD51" s="66"/>
      <c r="CE51" s="66"/>
      <c r="CF51" s="66"/>
      <c r="CG51" s="97">
        <v>222</v>
      </c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250"/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/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33">
        <f t="shared" ref="ET51:ET56" si="0">SUM(CR51:ES51)</f>
        <v>0</v>
      </c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4"/>
    </row>
    <row r="52" spans="1:167" ht="15" customHeight="1">
      <c r="A52" s="144" t="s">
        <v>45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5"/>
      <c r="BZ52" s="65" t="s">
        <v>39</v>
      </c>
      <c r="CA52" s="66"/>
      <c r="CB52" s="66"/>
      <c r="CC52" s="66"/>
      <c r="CD52" s="66"/>
      <c r="CE52" s="66"/>
      <c r="CF52" s="66"/>
      <c r="CG52" s="97">
        <v>223</v>
      </c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>
        <v>100957.54</v>
      </c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33">
        <f t="shared" si="0"/>
        <v>100957.54</v>
      </c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3"/>
      <c r="FK52" s="234"/>
    </row>
    <row r="53" spans="1:167" ht="15" customHeight="1">
      <c r="A53" s="144" t="s">
        <v>46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5"/>
      <c r="BZ53" s="65" t="s">
        <v>40</v>
      </c>
      <c r="CA53" s="66"/>
      <c r="CB53" s="66"/>
      <c r="CC53" s="66"/>
      <c r="CD53" s="66"/>
      <c r="CE53" s="66"/>
      <c r="CF53" s="66"/>
      <c r="CG53" s="97">
        <v>224</v>
      </c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250"/>
      <c r="CS53" s="250"/>
      <c r="CT53" s="250"/>
      <c r="CU53" s="250"/>
      <c r="CV53" s="250"/>
      <c r="CW53" s="250"/>
      <c r="CX53" s="250"/>
      <c r="CY53" s="250"/>
      <c r="CZ53" s="250"/>
      <c r="DA53" s="250"/>
      <c r="DB53" s="250"/>
      <c r="DC53" s="250"/>
      <c r="DD53" s="250"/>
      <c r="DE53" s="250"/>
      <c r="DF53" s="250"/>
      <c r="DG53" s="250"/>
      <c r="DH53" s="250"/>
      <c r="DI53" s="250"/>
      <c r="DJ53" s="250"/>
      <c r="DK53" s="250"/>
      <c r="DL53" s="250"/>
      <c r="DM53" s="250"/>
      <c r="DN53" s="250"/>
      <c r="DO53" s="250"/>
      <c r="DP53" s="250"/>
      <c r="DQ53" s="250"/>
      <c r="DR53" s="250"/>
      <c r="DS53" s="250"/>
      <c r="DT53" s="250"/>
      <c r="DU53" s="250"/>
      <c r="DV53" s="250"/>
      <c r="DW53" s="250"/>
      <c r="DX53" s="250"/>
      <c r="DY53" s="250"/>
      <c r="DZ53" s="250"/>
      <c r="EA53" s="250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33">
        <f t="shared" si="0"/>
        <v>0</v>
      </c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3"/>
      <c r="FK53" s="234"/>
    </row>
    <row r="54" spans="1:167" ht="15" customHeight="1">
      <c r="A54" s="144" t="s">
        <v>150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5"/>
      <c r="BZ54" s="65" t="s">
        <v>41</v>
      </c>
      <c r="CA54" s="66"/>
      <c r="CB54" s="66"/>
      <c r="CC54" s="66"/>
      <c r="CD54" s="66"/>
      <c r="CE54" s="66"/>
      <c r="CF54" s="66"/>
      <c r="CG54" s="97">
        <v>225</v>
      </c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250"/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>
        <v>84278.36</v>
      </c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33">
        <f t="shared" si="0"/>
        <v>84278.36</v>
      </c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3"/>
      <c r="FK54" s="234"/>
    </row>
    <row r="55" spans="1:167" ht="15" customHeight="1">
      <c r="A55" s="144" t="s">
        <v>151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5"/>
      <c r="BZ55" s="65" t="s">
        <v>42</v>
      </c>
      <c r="CA55" s="66"/>
      <c r="CB55" s="66"/>
      <c r="CC55" s="66"/>
      <c r="CD55" s="66"/>
      <c r="CE55" s="66"/>
      <c r="CF55" s="66"/>
      <c r="CG55" s="97">
        <v>226</v>
      </c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250"/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>
        <v>42244.53</v>
      </c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33">
        <f t="shared" si="0"/>
        <v>42244.53</v>
      </c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3"/>
      <c r="FK55" s="234"/>
    </row>
    <row r="56" spans="1:167" ht="15" customHeight="1">
      <c r="A56" s="162" t="s">
        <v>192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3"/>
      <c r="BZ56" s="65" t="s">
        <v>47</v>
      </c>
      <c r="CA56" s="66"/>
      <c r="CB56" s="66"/>
      <c r="CC56" s="66"/>
      <c r="CD56" s="66"/>
      <c r="CE56" s="66"/>
      <c r="CF56" s="66"/>
      <c r="CG56" s="97">
        <v>230</v>
      </c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233">
        <f>SUM(CR57:DI59)</f>
        <v>0</v>
      </c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>
        <f>SUM(DJ57:EA59)</f>
        <v>0</v>
      </c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33"/>
      <c r="DW56" s="233"/>
      <c r="DX56" s="233"/>
      <c r="DY56" s="233"/>
      <c r="DZ56" s="233"/>
      <c r="EA56" s="233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33">
        <f t="shared" si="0"/>
        <v>0</v>
      </c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3"/>
      <c r="FK56" s="234"/>
    </row>
    <row r="57" spans="1:167" ht="12" customHeight="1">
      <c r="A57" s="164" t="s">
        <v>23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5"/>
      <c r="BZ57" s="79" t="s">
        <v>48</v>
      </c>
      <c r="CA57" s="80"/>
      <c r="CB57" s="80"/>
      <c r="CC57" s="80"/>
      <c r="CD57" s="80"/>
      <c r="CE57" s="80"/>
      <c r="CF57" s="81"/>
      <c r="CG57" s="73">
        <v>231</v>
      </c>
      <c r="CH57" s="74"/>
      <c r="CI57" s="74"/>
      <c r="CJ57" s="74"/>
      <c r="CK57" s="74"/>
      <c r="CL57" s="74"/>
      <c r="CM57" s="74"/>
      <c r="CN57" s="74"/>
      <c r="CO57" s="74"/>
      <c r="CP57" s="74"/>
      <c r="CQ57" s="75"/>
      <c r="CR57" s="271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3"/>
      <c r="DJ57" s="235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7"/>
      <c r="EB57" s="271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3"/>
      <c r="ET57" s="241">
        <f>SUM(CR57:ES58)</f>
        <v>0</v>
      </c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3"/>
    </row>
    <row r="58" spans="1:167" ht="12" customHeight="1">
      <c r="A58" s="142" t="s">
        <v>193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3"/>
      <c r="BZ58" s="82"/>
      <c r="CA58" s="83"/>
      <c r="CB58" s="83"/>
      <c r="CC58" s="83"/>
      <c r="CD58" s="83"/>
      <c r="CE58" s="83"/>
      <c r="CF58" s="84"/>
      <c r="CG58" s="76"/>
      <c r="CH58" s="77"/>
      <c r="CI58" s="77"/>
      <c r="CJ58" s="77"/>
      <c r="CK58" s="77"/>
      <c r="CL58" s="77"/>
      <c r="CM58" s="77"/>
      <c r="CN58" s="77"/>
      <c r="CO58" s="77"/>
      <c r="CP58" s="77"/>
      <c r="CQ58" s="78"/>
      <c r="CR58" s="274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6"/>
      <c r="DJ58" s="238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39"/>
      <c r="DW58" s="239"/>
      <c r="DX58" s="239"/>
      <c r="DY58" s="239"/>
      <c r="DZ58" s="239"/>
      <c r="EA58" s="240"/>
      <c r="EB58" s="274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6"/>
      <c r="ET58" s="244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6"/>
    </row>
    <row r="59" spans="1:167" ht="15" customHeight="1">
      <c r="A59" s="144" t="s">
        <v>194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5"/>
      <c r="BZ59" s="65" t="s">
        <v>49</v>
      </c>
      <c r="CA59" s="66"/>
      <c r="CB59" s="66"/>
      <c r="CC59" s="66"/>
      <c r="CD59" s="66"/>
      <c r="CE59" s="66"/>
      <c r="CF59" s="66"/>
      <c r="CG59" s="97">
        <v>232</v>
      </c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33">
        <f>SUM(CR59:ES59)</f>
        <v>0</v>
      </c>
      <c r="EU59" s="233"/>
      <c r="EV59" s="233"/>
      <c r="EW59" s="233"/>
      <c r="EX59" s="233"/>
      <c r="EY59" s="233"/>
      <c r="EZ59" s="233"/>
      <c r="FA59" s="233"/>
      <c r="FB59" s="233"/>
      <c r="FC59" s="233"/>
      <c r="FD59" s="233"/>
      <c r="FE59" s="233"/>
      <c r="FF59" s="233"/>
      <c r="FG59" s="233"/>
      <c r="FH59" s="233"/>
      <c r="FI59" s="233"/>
      <c r="FJ59" s="233"/>
      <c r="FK59" s="234"/>
    </row>
    <row r="60" spans="1:167" ht="15" customHeight="1">
      <c r="A60" s="162" t="s">
        <v>152</v>
      </c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3"/>
      <c r="BZ60" s="65" t="s">
        <v>50</v>
      </c>
      <c r="CA60" s="66"/>
      <c r="CB60" s="66"/>
      <c r="CC60" s="66"/>
      <c r="CD60" s="66"/>
      <c r="CE60" s="66"/>
      <c r="CF60" s="66"/>
      <c r="CG60" s="97">
        <v>240</v>
      </c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233">
        <f>SUM(CR61:DI63)</f>
        <v>0</v>
      </c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>
        <f>SUM(DJ61:EA63)</f>
        <v>0</v>
      </c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33"/>
      <c r="DW60" s="233"/>
      <c r="DX60" s="233"/>
      <c r="DY60" s="233"/>
      <c r="DZ60" s="233"/>
      <c r="EA60" s="233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33">
        <f>SUM(CR60:ES60)</f>
        <v>0</v>
      </c>
      <c r="EU60" s="233"/>
      <c r="EV60" s="233"/>
      <c r="EW60" s="233"/>
      <c r="EX60" s="233"/>
      <c r="EY60" s="233"/>
      <c r="EZ60" s="233"/>
      <c r="FA60" s="233"/>
      <c r="FB60" s="233"/>
      <c r="FC60" s="233"/>
      <c r="FD60" s="233"/>
      <c r="FE60" s="233"/>
      <c r="FF60" s="233"/>
      <c r="FG60" s="233"/>
      <c r="FH60" s="233"/>
      <c r="FI60" s="233"/>
      <c r="FJ60" s="233"/>
      <c r="FK60" s="234"/>
    </row>
    <row r="61" spans="1:167" ht="12" customHeight="1">
      <c r="A61" s="164" t="s">
        <v>23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5"/>
      <c r="BZ61" s="79" t="s">
        <v>51</v>
      </c>
      <c r="CA61" s="80"/>
      <c r="CB61" s="80"/>
      <c r="CC61" s="80"/>
      <c r="CD61" s="80"/>
      <c r="CE61" s="80"/>
      <c r="CF61" s="81"/>
      <c r="CG61" s="73">
        <v>241</v>
      </c>
      <c r="CH61" s="74"/>
      <c r="CI61" s="74"/>
      <c r="CJ61" s="74"/>
      <c r="CK61" s="74"/>
      <c r="CL61" s="74"/>
      <c r="CM61" s="74"/>
      <c r="CN61" s="74"/>
      <c r="CO61" s="74"/>
      <c r="CP61" s="74"/>
      <c r="CQ61" s="75"/>
      <c r="CR61" s="235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7"/>
      <c r="DJ61" s="235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7"/>
      <c r="EB61" s="271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3"/>
      <c r="ET61" s="241">
        <f>SUM(CR61:ES62)</f>
        <v>0</v>
      </c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3"/>
    </row>
    <row r="62" spans="1:167">
      <c r="A62" s="142" t="s">
        <v>153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3"/>
      <c r="BZ62" s="82"/>
      <c r="CA62" s="83"/>
      <c r="CB62" s="83"/>
      <c r="CC62" s="83"/>
      <c r="CD62" s="83"/>
      <c r="CE62" s="83"/>
      <c r="CF62" s="84"/>
      <c r="CG62" s="76"/>
      <c r="CH62" s="77"/>
      <c r="CI62" s="77"/>
      <c r="CJ62" s="77"/>
      <c r="CK62" s="77"/>
      <c r="CL62" s="77"/>
      <c r="CM62" s="77"/>
      <c r="CN62" s="77"/>
      <c r="CO62" s="77"/>
      <c r="CP62" s="77"/>
      <c r="CQ62" s="78"/>
      <c r="CR62" s="238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40"/>
      <c r="DJ62" s="238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40"/>
      <c r="EB62" s="274"/>
      <c r="EC62" s="275"/>
      <c r="ED62" s="275"/>
      <c r="EE62" s="275"/>
      <c r="EF62" s="275"/>
      <c r="EG62" s="275"/>
      <c r="EH62" s="275"/>
      <c r="EI62" s="275"/>
      <c r="EJ62" s="275"/>
      <c r="EK62" s="275"/>
      <c r="EL62" s="275"/>
      <c r="EM62" s="275"/>
      <c r="EN62" s="275"/>
      <c r="EO62" s="275"/>
      <c r="EP62" s="275"/>
      <c r="EQ62" s="275"/>
      <c r="ER62" s="275"/>
      <c r="ES62" s="276"/>
      <c r="ET62" s="244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6"/>
    </row>
    <row r="63" spans="1:167" ht="22.5" customHeight="1">
      <c r="A63" s="144" t="s">
        <v>154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5"/>
      <c r="BZ63" s="65" t="s">
        <v>52</v>
      </c>
      <c r="CA63" s="66"/>
      <c r="CB63" s="66"/>
      <c r="CC63" s="66"/>
      <c r="CD63" s="66"/>
      <c r="CE63" s="66"/>
      <c r="CF63" s="66"/>
      <c r="CG63" s="97">
        <v>242</v>
      </c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33">
        <f>SUM(CR63:ES63)</f>
        <v>0</v>
      </c>
      <c r="EU63" s="233"/>
      <c r="EV63" s="233"/>
      <c r="EW63" s="233"/>
      <c r="EX63" s="233"/>
      <c r="EY63" s="233"/>
      <c r="EZ63" s="233"/>
      <c r="FA63" s="233"/>
      <c r="FB63" s="233"/>
      <c r="FC63" s="233"/>
      <c r="FD63" s="233"/>
      <c r="FE63" s="233"/>
      <c r="FF63" s="233"/>
      <c r="FG63" s="233"/>
      <c r="FH63" s="233"/>
      <c r="FI63" s="233"/>
      <c r="FJ63" s="233"/>
      <c r="FK63" s="234"/>
    </row>
    <row r="64" spans="1:167" ht="15" customHeight="1">
      <c r="A64" s="162" t="s">
        <v>155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3"/>
      <c r="BZ64" s="65" t="s">
        <v>53</v>
      </c>
      <c r="CA64" s="66"/>
      <c r="CB64" s="66"/>
      <c r="CC64" s="66"/>
      <c r="CD64" s="66"/>
      <c r="CE64" s="66"/>
      <c r="CF64" s="66"/>
      <c r="CG64" s="97">
        <v>250</v>
      </c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233">
        <f>SUM(CR65:DI67)</f>
        <v>0</v>
      </c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>
        <f>SUM(DJ65:EA67)</f>
        <v>0</v>
      </c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33">
        <f>SUM(CR64:ES64)</f>
        <v>0</v>
      </c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4"/>
    </row>
    <row r="65" spans="1:204" ht="12" customHeight="1">
      <c r="A65" s="164" t="s">
        <v>23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5"/>
      <c r="BZ65" s="79" t="s">
        <v>54</v>
      </c>
      <c r="CA65" s="80"/>
      <c r="CB65" s="80"/>
      <c r="CC65" s="80"/>
      <c r="CD65" s="80"/>
      <c r="CE65" s="80"/>
      <c r="CF65" s="81"/>
      <c r="CG65" s="73">
        <v>252</v>
      </c>
      <c r="CH65" s="74"/>
      <c r="CI65" s="74"/>
      <c r="CJ65" s="74"/>
      <c r="CK65" s="74"/>
      <c r="CL65" s="74"/>
      <c r="CM65" s="74"/>
      <c r="CN65" s="74"/>
      <c r="CO65" s="74"/>
      <c r="CP65" s="74"/>
      <c r="CQ65" s="75"/>
      <c r="CR65" s="235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7"/>
      <c r="DJ65" s="235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7"/>
      <c r="EB65" s="271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3"/>
      <c r="ET65" s="241">
        <f>SUM(CR65:ES66)</f>
        <v>0</v>
      </c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3"/>
    </row>
    <row r="66" spans="1:204" ht="22.5" customHeight="1">
      <c r="A66" s="142" t="s">
        <v>56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3"/>
      <c r="BZ66" s="82"/>
      <c r="CA66" s="83"/>
      <c r="CB66" s="83"/>
      <c r="CC66" s="83"/>
      <c r="CD66" s="83"/>
      <c r="CE66" s="83"/>
      <c r="CF66" s="84"/>
      <c r="CG66" s="76"/>
      <c r="CH66" s="77"/>
      <c r="CI66" s="77"/>
      <c r="CJ66" s="77"/>
      <c r="CK66" s="77"/>
      <c r="CL66" s="77"/>
      <c r="CM66" s="77"/>
      <c r="CN66" s="77"/>
      <c r="CO66" s="77"/>
      <c r="CP66" s="77"/>
      <c r="CQ66" s="78"/>
      <c r="CR66" s="238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40"/>
      <c r="DJ66" s="238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40"/>
      <c r="EB66" s="274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6"/>
      <c r="ET66" s="244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6"/>
    </row>
    <row r="67" spans="1:204" ht="15" customHeight="1">
      <c r="A67" s="144" t="s">
        <v>141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5"/>
      <c r="BZ67" s="65" t="s">
        <v>55</v>
      </c>
      <c r="CA67" s="66"/>
      <c r="CB67" s="66"/>
      <c r="CC67" s="66"/>
      <c r="CD67" s="66"/>
      <c r="CE67" s="66"/>
      <c r="CF67" s="66"/>
      <c r="CG67" s="97">
        <v>253</v>
      </c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33">
        <f>SUM(CR67:ES67)</f>
        <v>0</v>
      </c>
      <c r="EU67" s="233"/>
      <c r="EV67" s="233"/>
      <c r="EW67" s="233"/>
      <c r="EX67" s="233"/>
      <c r="EY67" s="233"/>
      <c r="EZ67" s="233"/>
      <c r="FA67" s="233"/>
      <c r="FB67" s="233"/>
      <c r="FC67" s="233"/>
      <c r="FD67" s="233"/>
      <c r="FE67" s="233"/>
      <c r="FF67" s="233"/>
      <c r="FG67" s="233"/>
      <c r="FH67" s="233"/>
      <c r="FI67" s="233"/>
      <c r="FJ67" s="233"/>
      <c r="FK67" s="234"/>
    </row>
    <row r="68" spans="1:204" ht="15" customHeight="1">
      <c r="A68" s="162" t="s">
        <v>57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3"/>
      <c r="BZ68" s="65" t="s">
        <v>58</v>
      </c>
      <c r="CA68" s="66"/>
      <c r="CB68" s="66"/>
      <c r="CC68" s="66"/>
      <c r="CD68" s="66"/>
      <c r="CE68" s="66"/>
      <c r="CF68" s="66"/>
      <c r="CG68" s="97">
        <v>260</v>
      </c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233">
        <f>SUM(CR69:DI71)</f>
        <v>0</v>
      </c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>
        <f>SUM(DJ69:EA71)</f>
        <v>0</v>
      </c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33"/>
      <c r="DX68" s="233"/>
      <c r="DY68" s="233"/>
      <c r="DZ68" s="233"/>
      <c r="EA68" s="233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33">
        <f>SUM(CR68:ES68)</f>
        <v>0</v>
      </c>
      <c r="EU68" s="233"/>
      <c r="EV68" s="233"/>
      <c r="EW68" s="233"/>
      <c r="EX68" s="233"/>
      <c r="EY68" s="233"/>
      <c r="EZ68" s="233"/>
      <c r="FA68" s="233"/>
      <c r="FB68" s="233"/>
      <c r="FC68" s="233"/>
      <c r="FD68" s="233"/>
      <c r="FE68" s="233"/>
      <c r="FF68" s="233"/>
      <c r="FG68" s="233"/>
      <c r="FH68" s="233"/>
      <c r="FI68" s="233"/>
      <c r="FJ68" s="233"/>
      <c r="FK68" s="234"/>
    </row>
    <row r="69" spans="1:204" ht="12" customHeight="1">
      <c r="A69" s="164" t="s">
        <v>23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5"/>
      <c r="BZ69" s="79" t="s">
        <v>59</v>
      </c>
      <c r="CA69" s="80"/>
      <c r="CB69" s="80"/>
      <c r="CC69" s="80"/>
      <c r="CD69" s="80"/>
      <c r="CE69" s="80"/>
      <c r="CF69" s="81"/>
      <c r="CG69" s="73">
        <v>262</v>
      </c>
      <c r="CH69" s="74"/>
      <c r="CI69" s="74"/>
      <c r="CJ69" s="74"/>
      <c r="CK69" s="74"/>
      <c r="CL69" s="74"/>
      <c r="CM69" s="74"/>
      <c r="CN69" s="74"/>
      <c r="CO69" s="74"/>
      <c r="CP69" s="74"/>
      <c r="CQ69" s="75"/>
      <c r="CR69" s="235"/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7"/>
      <c r="DJ69" s="235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36"/>
      <c r="DX69" s="236"/>
      <c r="DY69" s="236"/>
      <c r="DZ69" s="236"/>
      <c r="EA69" s="237"/>
      <c r="EB69" s="271"/>
      <c r="EC69" s="272"/>
      <c r="ED69" s="272"/>
      <c r="EE69" s="272"/>
      <c r="EF69" s="272"/>
      <c r="EG69" s="272"/>
      <c r="EH69" s="272"/>
      <c r="EI69" s="272"/>
      <c r="EJ69" s="272"/>
      <c r="EK69" s="272"/>
      <c r="EL69" s="272"/>
      <c r="EM69" s="272"/>
      <c r="EN69" s="272"/>
      <c r="EO69" s="272"/>
      <c r="EP69" s="272"/>
      <c r="EQ69" s="272"/>
      <c r="ER69" s="272"/>
      <c r="ES69" s="273"/>
      <c r="ET69" s="241">
        <f>SUM(CR69:ES70)</f>
        <v>0</v>
      </c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3"/>
    </row>
    <row r="70" spans="1:204" ht="12" customHeight="1">
      <c r="A70" s="142" t="s">
        <v>61</v>
      </c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3"/>
      <c r="BZ70" s="82"/>
      <c r="CA70" s="83"/>
      <c r="CB70" s="83"/>
      <c r="CC70" s="83"/>
      <c r="CD70" s="83"/>
      <c r="CE70" s="83"/>
      <c r="CF70" s="84"/>
      <c r="CG70" s="76"/>
      <c r="CH70" s="77"/>
      <c r="CI70" s="77"/>
      <c r="CJ70" s="77"/>
      <c r="CK70" s="77"/>
      <c r="CL70" s="77"/>
      <c r="CM70" s="77"/>
      <c r="CN70" s="77"/>
      <c r="CO70" s="77"/>
      <c r="CP70" s="77"/>
      <c r="CQ70" s="78"/>
      <c r="CR70" s="238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40"/>
      <c r="DJ70" s="238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40"/>
      <c r="EB70" s="274"/>
      <c r="EC70" s="275"/>
      <c r="ED70" s="275"/>
      <c r="EE70" s="275"/>
      <c r="EF70" s="275"/>
      <c r="EG70" s="275"/>
      <c r="EH70" s="275"/>
      <c r="EI70" s="275"/>
      <c r="EJ70" s="275"/>
      <c r="EK70" s="275"/>
      <c r="EL70" s="275"/>
      <c r="EM70" s="275"/>
      <c r="EN70" s="275"/>
      <c r="EO70" s="275"/>
      <c r="EP70" s="275"/>
      <c r="EQ70" s="275"/>
      <c r="ER70" s="275"/>
      <c r="ES70" s="276"/>
      <c r="ET70" s="244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6"/>
    </row>
    <row r="71" spans="1:204" ht="12" customHeight="1">
      <c r="A71" s="144" t="s">
        <v>156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5"/>
      <c r="BZ71" s="65" t="s">
        <v>60</v>
      </c>
      <c r="CA71" s="66"/>
      <c r="CB71" s="66"/>
      <c r="CC71" s="66"/>
      <c r="CD71" s="66"/>
      <c r="CE71" s="66"/>
      <c r="CF71" s="66"/>
      <c r="CG71" s="97">
        <v>263</v>
      </c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33">
        <f>SUM(CR71:ES71)</f>
        <v>0</v>
      </c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4"/>
    </row>
    <row r="72" spans="1:204" ht="15" customHeight="1" thickBot="1">
      <c r="A72" s="156" t="s">
        <v>68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7"/>
      <c r="BZ72" s="87" t="s">
        <v>195</v>
      </c>
      <c r="CA72" s="88"/>
      <c r="CB72" s="88"/>
      <c r="CC72" s="88"/>
      <c r="CD72" s="88"/>
      <c r="CE72" s="88"/>
      <c r="CF72" s="88"/>
      <c r="CG72" s="154">
        <v>290</v>
      </c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>
        <v>19275.23</v>
      </c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33">
        <f>SUM(CR72:ES72)</f>
        <v>19275.23</v>
      </c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4"/>
      <c r="FM72" s="95" t="s">
        <v>260</v>
      </c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</row>
    <row r="73" spans="1:204" ht="15" customHeight="1">
      <c r="FK73" s="41" t="s">
        <v>163</v>
      </c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</row>
    <row r="74" spans="1:204" s="12" customFormat="1" ht="33" customHeight="1">
      <c r="A74" s="161" t="s">
        <v>136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 t="s">
        <v>137</v>
      </c>
      <c r="CA74" s="123"/>
      <c r="CB74" s="123"/>
      <c r="CC74" s="123"/>
      <c r="CD74" s="123"/>
      <c r="CE74" s="123"/>
      <c r="CF74" s="123"/>
      <c r="CG74" s="123" t="s">
        <v>173</v>
      </c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253" t="s">
        <v>174</v>
      </c>
      <c r="CS74" s="253"/>
      <c r="CT74" s="253"/>
      <c r="CU74" s="253"/>
      <c r="CV74" s="253"/>
      <c r="CW74" s="253"/>
      <c r="CX74" s="253"/>
      <c r="CY74" s="253"/>
      <c r="CZ74" s="253"/>
      <c r="DA74" s="253"/>
      <c r="DB74" s="253"/>
      <c r="DC74" s="253"/>
      <c r="DD74" s="253"/>
      <c r="DE74" s="253"/>
      <c r="DF74" s="253"/>
      <c r="DG74" s="253"/>
      <c r="DH74" s="253"/>
      <c r="DI74" s="253"/>
      <c r="DJ74" s="253" t="s">
        <v>175</v>
      </c>
      <c r="DK74" s="253"/>
      <c r="DL74" s="253"/>
      <c r="DM74" s="253"/>
      <c r="DN74" s="253"/>
      <c r="DO74" s="253"/>
      <c r="DP74" s="253"/>
      <c r="DQ74" s="253"/>
      <c r="DR74" s="253"/>
      <c r="DS74" s="253"/>
      <c r="DT74" s="253"/>
      <c r="DU74" s="253"/>
      <c r="DV74" s="253"/>
      <c r="DW74" s="253"/>
      <c r="DX74" s="253"/>
      <c r="DY74" s="253"/>
      <c r="DZ74" s="253"/>
      <c r="EA74" s="253"/>
      <c r="EB74" s="253" t="s">
        <v>2</v>
      </c>
      <c r="EC74" s="253"/>
      <c r="ED74" s="253"/>
      <c r="EE74" s="253"/>
      <c r="EF74" s="253"/>
      <c r="EG74" s="253"/>
      <c r="EH74" s="253"/>
      <c r="EI74" s="253"/>
      <c r="EJ74" s="253"/>
      <c r="EK74" s="253"/>
      <c r="EL74" s="253"/>
      <c r="EM74" s="253"/>
      <c r="EN74" s="253"/>
      <c r="EO74" s="253"/>
      <c r="EP74" s="253"/>
      <c r="EQ74" s="253"/>
      <c r="ER74" s="253"/>
      <c r="ES74" s="253"/>
      <c r="ET74" s="253" t="s">
        <v>1</v>
      </c>
      <c r="EU74" s="253"/>
      <c r="EV74" s="253"/>
      <c r="EW74" s="253"/>
      <c r="EX74" s="253"/>
      <c r="EY74" s="253"/>
      <c r="EZ74" s="253"/>
      <c r="FA74" s="253"/>
      <c r="FB74" s="253"/>
      <c r="FC74" s="253"/>
      <c r="FD74" s="253"/>
      <c r="FE74" s="253"/>
      <c r="FF74" s="253"/>
      <c r="FG74" s="253"/>
      <c r="FH74" s="253"/>
      <c r="FI74" s="253"/>
      <c r="FJ74" s="253"/>
      <c r="FK74" s="256"/>
      <c r="FL74" s="39"/>
      <c r="FM74" s="39"/>
      <c r="FN74" s="39"/>
    </row>
    <row r="75" spans="1:204" s="13" customFormat="1" ht="12" customHeight="1" thickBot="1">
      <c r="A75" s="158">
        <v>1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98">
        <v>2</v>
      </c>
      <c r="CA75" s="98"/>
      <c r="CB75" s="98"/>
      <c r="CC75" s="98"/>
      <c r="CD75" s="98"/>
      <c r="CE75" s="98"/>
      <c r="CF75" s="98"/>
      <c r="CG75" s="98">
        <v>3</v>
      </c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255">
        <v>4</v>
      </c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>
        <v>5</v>
      </c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>
        <v>6</v>
      </c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>
        <v>7</v>
      </c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69"/>
      <c r="FL75" s="40"/>
      <c r="FM75" s="40"/>
      <c r="FN75" s="40"/>
    </row>
    <row r="76" spans="1:204" ht="15" customHeight="1">
      <c r="A76" s="162" t="s">
        <v>64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3"/>
      <c r="BZ76" s="138" t="s">
        <v>62</v>
      </c>
      <c r="CA76" s="139"/>
      <c r="CB76" s="139"/>
      <c r="CC76" s="139"/>
      <c r="CD76" s="139"/>
      <c r="CE76" s="139"/>
      <c r="CF76" s="139"/>
      <c r="CG76" s="140">
        <v>270</v>
      </c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254">
        <f>SUM(CR77:DI80)</f>
        <v>0</v>
      </c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>
        <f>SUM(DJ77:EA80)</f>
        <v>583902.48</v>
      </c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283"/>
      <c r="EM76" s="283"/>
      <c r="EN76" s="283"/>
      <c r="EO76" s="283"/>
      <c r="EP76" s="283"/>
      <c r="EQ76" s="283"/>
      <c r="ER76" s="283"/>
      <c r="ES76" s="283"/>
      <c r="ET76" s="254">
        <f>SUM(CR76:ES76)</f>
        <v>583902.48</v>
      </c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70"/>
    </row>
    <row r="77" spans="1:204" ht="12" customHeight="1">
      <c r="A77" s="164" t="s">
        <v>23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5"/>
      <c r="BZ77" s="79" t="s">
        <v>63</v>
      </c>
      <c r="CA77" s="80"/>
      <c r="CB77" s="80"/>
      <c r="CC77" s="80"/>
      <c r="CD77" s="80"/>
      <c r="CE77" s="80"/>
      <c r="CF77" s="81"/>
      <c r="CG77" s="73">
        <v>271</v>
      </c>
      <c r="CH77" s="74"/>
      <c r="CI77" s="74"/>
      <c r="CJ77" s="74"/>
      <c r="CK77" s="74"/>
      <c r="CL77" s="74"/>
      <c r="CM77" s="74"/>
      <c r="CN77" s="74"/>
      <c r="CO77" s="74"/>
      <c r="CP77" s="74"/>
      <c r="CQ77" s="75"/>
      <c r="CR77" s="235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7"/>
      <c r="DJ77" s="235">
        <v>47265.72</v>
      </c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36"/>
      <c r="DX77" s="236"/>
      <c r="DY77" s="236"/>
      <c r="DZ77" s="236"/>
      <c r="EA77" s="237"/>
      <c r="EB77" s="285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7"/>
      <c r="ET77" s="241">
        <f>SUM(CR77:ES78)</f>
        <v>47265.72</v>
      </c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3"/>
    </row>
    <row r="78" spans="1:204" ht="12" customHeight="1">
      <c r="A78" s="142" t="s">
        <v>65</v>
      </c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3"/>
      <c r="BZ78" s="82"/>
      <c r="CA78" s="83"/>
      <c r="CB78" s="83"/>
      <c r="CC78" s="83"/>
      <c r="CD78" s="83"/>
      <c r="CE78" s="83"/>
      <c r="CF78" s="84"/>
      <c r="CG78" s="76"/>
      <c r="CH78" s="77"/>
      <c r="CI78" s="77"/>
      <c r="CJ78" s="77"/>
      <c r="CK78" s="77"/>
      <c r="CL78" s="77"/>
      <c r="CM78" s="77"/>
      <c r="CN78" s="77"/>
      <c r="CO78" s="77"/>
      <c r="CP78" s="77"/>
      <c r="CQ78" s="78"/>
      <c r="CR78" s="238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40"/>
      <c r="DJ78" s="238"/>
      <c r="DK78" s="239"/>
      <c r="DL78" s="239"/>
      <c r="DM78" s="239"/>
      <c r="DN78" s="239"/>
      <c r="DO78" s="239"/>
      <c r="DP78" s="239"/>
      <c r="DQ78" s="239"/>
      <c r="DR78" s="239"/>
      <c r="DS78" s="239"/>
      <c r="DT78" s="239"/>
      <c r="DU78" s="239"/>
      <c r="DV78" s="239"/>
      <c r="DW78" s="239"/>
      <c r="DX78" s="239"/>
      <c r="DY78" s="239"/>
      <c r="DZ78" s="239"/>
      <c r="EA78" s="240"/>
      <c r="EB78" s="288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90"/>
      <c r="ET78" s="244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6"/>
    </row>
    <row r="79" spans="1:204" ht="15" customHeight="1">
      <c r="A79" s="144" t="s">
        <v>66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5"/>
      <c r="BZ79" s="65" t="s">
        <v>196</v>
      </c>
      <c r="CA79" s="66"/>
      <c r="CB79" s="66"/>
      <c r="CC79" s="66"/>
      <c r="CD79" s="66"/>
      <c r="CE79" s="66"/>
      <c r="CF79" s="66"/>
      <c r="CG79" s="97">
        <v>272</v>
      </c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250"/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>
        <f>540201.37-3564.61</f>
        <v>536636.76</v>
      </c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95"/>
      <c r="EC79" s="295"/>
      <c r="ED79" s="295"/>
      <c r="EE79" s="295"/>
      <c r="EF79" s="295"/>
      <c r="EG79" s="295"/>
      <c r="EH79" s="295"/>
      <c r="EI79" s="295"/>
      <c r="EJ79" s="295"/>
      <c r="EK79" s="295"/>
      <c r="EL79" s="295"/>
      <c r="EM79" s="295"/>
      <c r="EN79" s="295"/>
      <c r="EO79" s="295"/>
      <c r="EP79" s="295"/>
      <c r="EQ79" s="295"/>
      <c r="ER79" s="295"/>
      <c r="ES79" s="295"/>
      <c r="ET79" s="233">
        <f t="shared" ref="ET79:ET86" si="1">SUM(CR79:ES79)</f>
        <v>536636.76</v>
      </c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4"/>
      <c r="FM79" s="219" t="s">
        <v>267</v>
      </c>
      <c r="FN79" s="220"/>
      <c r="FO79" s="220"/>
      <c r="FP79" s="220"/>
      <c r="FQ79" s="220"/>
      <c r="FR79" s="220"/>
      <c r="FS79" s="220"/>
      <c r="FT79" s="220"/>
      <c r="FU79" s="220"/>
      <c r="FV79" s="220"/>
      <c r="FW79" s="220"/>
      <c r="FX79" s="220"/>
      <c r="FY79" s="220"/>
      <c r="FZ79" s="220"/>
      <c r="GA79" s="220"/>
      <c r="GB79" s="220"/>
      <c r="GC79" s="220"/>
      <c r="GD79" s="221"/>
      <c r="GE79" s="301" t="s">
        <v>277</v>
      </c>
      <c r="GF79" s="302"/>
      <c r="GG79" s="302"/>
      <c r="GH79" s="302"/>
      <c r="GI79" s="302"/>
      <c r="GJ79" s="302"/>
      <c r="GK79" s="302"/>
      <c r="GL79" s="302"/>
      <c r="GM79" s="302"/>
      <c r="GN79" s="302"/>
      <c r="GO79" s="302"/>
      <c r="GP79" s="302"/>
      <c r="GQ79" s="302"/>
      <c r="GR79" s="302"/>
      <c r="GS79" s="302"/>
      <c r="GT79" s="302"/>
      <c r="GU79" s="302"/>
      <c r="GV79" s="303"/>
    </row>
    <row r="80" spans="1:204" ht="15" customHeight="1">
      <c r="A80" s="144" t="s">
        <v>67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5"/>
      <c r="BZ80" s="65" t="s">
        <v>197</v>
      </c>
      <c r="CA80" s="66"/>
      <c r="CB80" s="66"/>
      <c r="CC80" s="66"/>
      <c r="CD80" s="66"/>
      <c r="CE80" s="66"/>
      <c r="CF80" s="66"/>
      <c r="CG80" s="97">
        <v>273</v>
      </c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250"/>
      <c r="CS80" s="250"/>
      <c r="CT80" s="250"/>
      <c r="CU80" s="250"/>
      <c r="CV80" s="250"/>
      <c r="CW80" s="250"/>
      <c r="CX80" s="250"/>
      <c r="CY80" s="250"/>
      <c r="CZ80" s="250"/>
      <c r="DA80" s="250"/>
      <c r="DB80" s="250"/>
      <c r="DC80" s="250"/>
      <c r="DD80" s="250"/>
      <c r="DE80" s="250"/>
      <c r="DF80" s="250"/>
      <c r="DG80" s="250"/>
      <c r="DH80" s="250"/>
      <c r="DI80" s="250"/>
      <c r="DJ80" s="250"/>
      <c r="DK80" s="250"/>
      <c r="DL80" s="250"/>
      <c r="DM80" s="250"/>
      <c r="DN80" s="250"/>
      <c r="DO80" s="250"/>
      <c r="DP80" s="250"/>
      <c r="DQ80" s="250"/>
      <c r="DR80" s="250"/>
      <c r="DS80" s="250"/>
      <c r="DT80" s="250"/>
      <c r="DU80" s="250"/>
      <c r="DV80" s="250"/>
      <c r="DW80" s="250"/>
      <c r="DX80" s="250"/>
      <c r="DY80" s="250"/>
      <c r="DZ80" s="250"/>
      <c r="EA80" s="250"/>
      <c r="EB80" s="295"/>
      <c r="EC80" s="295"/>
      <c r="ED80" s="295"/>
      <c r="EE80" s="295"/>
      <c r="EF80" s="295"/>
      <c r="EG80" s="295"/>
      <c r="EH80" s="295"/>
      <c r="EI80" s="295"/>
      <c r="EJ80" s="295"/>
      <c r="EK80" s="295"/>
      <c r="EL80" s="295"/>
      <c r="EM80" s="295"/>
      <c r="EN80" s="295"/>
      <c r="EO80" s="295"/>
      <c r="EP80" s="295"/>
      <c r="EQ80" s="295"/>
      <c r="ER80" s="295"/>
      <c r="ES80" s="295"/>
      <c r="ET80" s="233">
        <f t="shared" si="1"/>
        <v>0</v>
      </c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4"/>
      <c r="FM80" s="222"/>
      <c r="FN80" s="223"/>
      <c r="FO80" s="223"/>
      <c r="FP80" s="223"/>
      <c r="FQ80" s="223"/>
      <c r="FR80" s="223"/>
      <c r="FS80" s="223"/>
      <c r="FT80" s="223"/>
      <c r="FU80" s="223"/>
      <c r="FV80" s="223"/>
      <c r="FW80" s="223"/>
      <c r="FX80" s="223"/>
      <c r="FY80" s="223"/>
      <c r="FZ80" s="223"/>
      <c r="GA80" s="223"/>
      <c r="GB80" s="223"/>
      <c r="GC80" s="223"/>
      <c r="GD80" s="224"/>
      <c r="GE80" s="304"/>
      <c r="GF80" s="305"/>
      <c r="GG80" s="305"/>
      <c r="GH80" s="305"/>
      <c r="GI80" s="305"/>
      <c r="GJ80" s="305"/>
      <c r="GK80" s="305"/>
      <c r="GL80" s="305"/>
      <c r="GM80" s="305"/>
      <c r="GN80" s="305"/>
      <c r="GO80" s="305"/>
      <c r="GP80" s="305"/>
      <c r="GQ80" s="305"/>
      <c r="GR80" s="305"/>
      <c r="GS80" s="305"/>
      <c r="GT80" s="305"/>
      <c r="GU80" s="305"/>
      <c r="GV80" s="306"/>
    </row>
    <row r="81" spans="1:186" ht="15" customHeight="1">
      <c r="A81" s="162" t="s">
        <v>160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3"/>
      <c r="BZ81" s="65" t="s">
        <v>69</v>
      </c>
      <c r="CA81" s="66"/>
      <c r="CB81" s="66"/>
      <c r="CC81" s="66"/>
      <c r="CD81" s="66"/>
      <c r="CE81" s="66"/>
      <c r="CF81" s="66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250"/>
      <c r="CS81" s="250"/>
      <c r="CT81" s="250"/>
      <c r="CU81" s="250"/>
      <c r="CV81" s="250"/>
      <c r="CW81" s="250"/>
      <c r="CX81" s="250"/>
      <c r="CY81" s="250"/>
      <c r="CZ81" s="250"/>
      <c r="DA81" s="250"/>
      <c r="DB81" s="250"/>
      <c r="DC81" s="250"/>
      <c r="DD81" s="250"/>
      <c r="DE81" s="250"/>
      <c r="DF81" s="250"/>
      <c r="DG81" s="250"/>
      <c r="DH81" s="250"/>
      <c r="DI81" s="250"/>
      <c r="DJ81" s="250"/>
      <c r="DK81" s="250"/>
      <c r="DL81" s="250"/>
      <c r="DM81" s="250"/>
      <c r="DN81" s="250"/>
      <c r="DO81" s="250"/>
      <c r="DP81" s="250"/>
      <c r="DQ81" s="250"/>
      <c r="DR81" s="250"/>
      <c r="DS81" s="250"/>
      <c r="DT81" s="250"/>
      <c r="DU81" s="250"/>
      <c r="DV81" s="250"/>
      <c r="DW81" s="250"/>
      <c r="DX81" s="250"/>
      <c r="DY81" s="250"/>
      <c r="DZ81" s="250"/>
      <c r="EA81" s="250"/>
      <c r="EB81" s="295"/>
      <c r="EC81" s="295"/>
      <c r="ED81" s="295"/>
      <c r="EE81" s="295"/>
      <c r="EF81" s="295"/>
      <c r="EG81" s="295"/>
      <c r="EH81" s="295"/>
      <c r="EI81" s="295"/>
      <c r="EJ81" s="295"/>
      <c r="EK81" s="295"/>
      <c r="EL81" s="295"/>
      <c r="EM81" s="295"/>
      <c r="EN81" s="295"/>
      <c r="EO81" s="295"/>
      <c r="EP81" s="295"/>
      <c r="EQ81" s="295"/>
      <c r="ER81" s="295"/>
      <c r="ES81" s="295"/>
      <c r="ET81" s="233">
        <f t="shared" si="1"/>
        <v>0</v>
      </c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4"/>
    </row>
    <row r="82" spans="1:186" ht="15" customHeight="1">
      <c r="A82" s="217" t="s">
        <v>199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8"/>
      <c r="BZ82" s="65" t="s">
        <v>198</v>
      </c>
      <c r="CA82" s="66"/>
      <c r="CB82" s="66"/>
      <c r="CC82" s="66"/>
      <c r="CD82" s="66"/>
      <c r="CE82" s="66"/>
      <c r="CF82" s="66"/>
      <c r="CG82" s="115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233">
        <f>CR85+CR109</f>
        <v>12620.300000000003</v>
      </c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>
        <f>DJ85+DJ109</f>
        <v>-103173.58000000138</v>
      </c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>
        <f>EB83-EB84</f>
        <v>0</v>
      </c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>
        <f t="shared" si="1"/>
        <v>-90553.280000001381</v>
      </c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4"/>
      <c r="FM82" s="308"/>
      <c r="FN82" s="308"/>
      <c r="FO82" s="308"/>
      <c r="FP82" s="308"/>
      <c r="FQ82" s="308"/>
      <c r="FR82" s="308"/>
      <c r="FS82" s="308"/>
      <c r="FT82" s="308"/>
      <c r="FU82" s="308"/>
      <c r="FV82" s="308"/>
      <c r="FW82" s="308"/>
      <c r="FX82" s="308"/>
      <c r="FY82" s="308"/>
      <c r="FZ82" s="308"/>
      <c r="GA82" s="308"/>
      <c r="GB82" s="48"/>
      <c r="GC82" s="48"/>
      <c r="GD82" s="48"/>
    </row>
    <row r="83" spans="1:186" ht="15" customHeight="1">
      <c r="A83" s="162" t="s">
        <v>142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3"/>
      <c r="BZ83" s="65" t="s">
        <v>200</v>
      </c>
      <c r="CA83" s="66"/>
      <c r="CB83" s="66"/>
      <c r="CC83" s="66"/>
      <c r="CD83" s="66"/>
      <c r="CE83" s="66"/>
      <c r="CF83" s="66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233">
        <f>CR16-CR42</f>
        <v>12620.3</v>
      </c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>
        <f>DJ16-DJ42</f>
        <v>-103173.58000000007</v>
      </c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>
        <f>EB16-EB42</f>
        <v>0</v>
      </c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>
        <f t="shared" si="1"/>
        <v>-90553.280000000072</v>
      </c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4"/>
      <c r="FM83" s="300"/>
      <c r="FN83" s="300"/>
      <c r="FO83" s="300"/>
      <c r="FP83" s="300"/>
      <c r="FQ83" s="300"/>
      <c r="FR83" s="300"/>
      <c r="FS83" s="300"/>
      <c r="FT83" s="300"/>
      <c r="FU83" s="300"/>
      <c r="FV83" s="300"/>
      <c r="FW83" s="300"/>
      <c r="FX83" s="300"/>
      <c r="FY83" s="300"/>
      <c r="FZ83" s="300"/>
      <c r="GA83" s="300"/>
      <c r="GB83" s="300"/>
      <c r="GC83" s="300"/>
      <c r="GD83" s="300"/>
    </row>
    <row r="84" spans="1:186" ht="15" customHeight="1">
      <c r="A84" s="162" t="s">
        <v>71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3"/>
      <c r="BZ84" s="65" t="s">
        <v>201</v>
      </c>
      <c r="CA84" s="66"/>
      <c r="CB84" s="66"/>
      <c r="CC84" s="66"/>
      <c r="CD84" s="66"/>
      <c r="CE84" s="66"/>
      <c r="CF84" s="66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0"/>
      <c r="DK84" s="250"/>
      <c r="DL84" s="250"/>
      <c r="DM84" s="250"/>
      <c r="DN84" s="250"/>
      <c r="DO84" s="250"/>
      <c r="DP84" s="250"/>
      <c r="DQ84" s="250"/>
      <c r="DR84" s="250"/>
      <c r="DS84" s="250"/>
      <c r="DT84" s="250"/>
      <c r="DU84" s="250"/>
      <c r="DV84" s="250"/>
      <c r="DW84" s="250"/>
      <c r="DX84" s="250"/>
      <c r="DY84" s="250"/>
      <c r="DZ84" s="250"/>
      <c r="EA84" s="250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33">
        <f t="shared" si="1"/>
        <v>0</v>
      </c>
      <c r="EU84" s="233"/>
      <c r="EV84" s="233"/>
      <c r="EW84" s="233"/>
      <c r="EX84" s="233"/>
      <c r="EY84" s="233"/>
      <c r="EZ84" s="233"/>
      <c r="FA84" s="233"/>
      <c r="FB84" s="233"/>
      <c r="FC84" s="233"/>
      <c r="FD84" s="233"/>
      <c r="FE84" s="233"/>
      <c r="FF84" s="233"/>
      <c r="FG84" s="233"/>
      <c r="FH84" s="233"/>
      <c r="FI84" s="233"/>
      <c r="FJ84" s="233"/>
      <c r="FK84" s="234"/>
    </row>
    <row r="85" spans="1:186" ht="15" customHeight="1">
      <c r="A85" s="203" t="s">
        <v>234</v>
      </c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4"/>
      <c r="BZ85" s="65" t="s">
        <v>70</v>
      </c>
      <c r="CA85" s="66"/>
      <c r="CB85" s="66"/>
      <c r="CC85" s="66"/>
      <c r="CD85" s="66"/>
      <c r="CE85" s="66"/>
      <c r="CF85" s="66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233">
        <f>CR86+CR90+CR94+CR98+CR102</f>
        <v>0</v>
      </c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>
        <f>DJ86+DJ90+DJ94+DJ98+DJ102</f>
        <v>-45449.600000000006</v>
      </c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33"/>
      <c r="DW85" s="233"/>
      <c r="DX85" s="233"/>
      <c r="DY85" s="233"/>
      <c r="DZ85" s="233"/>
      <c r="EA85" s="233"/>
      <c r="EB85" s="233">
        <f>EB86+EB90+EB94+EB98+EB102</f>
        <v>0</v>
      </c>
      <c r="EC85" s="233"/>
      <c r="ED85" s="233"/>
      <c r="EE85" s="233"/>
      <c r="EF85" s="233"/>
      <c r="EG85" s="233"/>
      <c r="EH85" s="233"/>
      <c r="EI85" s="233"/>
      <c r="EJ85" s="233"/>
      <c r="EK85" s="233"/>
      <c r="EL85" s="233"/>
      <c r="EM85" s="233"/>
      <c r="EN85" s="233"/>
      <c r="EO85" s="233"/>
      <c r="EP85" s="233"/>
      <c r="EQ85" s="233"/>
      <c r="ER85" s="233"/>
      <c r="ES85" s="233"/>
      <c r="ET85" s="233">
        <f t="shared" si="1"/>
        <v>-45449.600000000006</v>
      </c>
      <c r="EU85" s="233"/>
      <c r="EV85" s="233"/>
      <c r="EW85" s="233"/>
      <c r="EX85" s="233"/>
      <c r="EY85" s="233"/>
      <c r="EZ85" s="233"/>
      <c r="FA85" s="233"/>
      <c r="FB85" s="233"/>
      <c r="FC85" s="233"/>
      <c r="FD85" s="233"/>
      <c r="FE85" s="233"/>
      <c r="FF85" s="233"/>
      <c r="FG85" s="233"/>
      <c r="FH85" s="233"/>
      <c r="FI85" s="233"/>
      <c r="FJ85" s="233"/>
      <c r="FK85" s="234"/>
    </row>
    <row r="86" spans="1:186" ht="15" customHeight="1">
      <c r="A86" s="213" t="s">
        <v>161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4"/>
      <c r="BZ86" s="65" t="s">
        <v>83</v>
      </c>
      <c r="CA86" s="66"/>
      <c r="CB86" s="66"/>
      <c r="CC86" s="66"/>
      <c r="CD86" s="66"/>
      <c r="CE86" s="66"/>
      <c r="CF86" s="66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233">
        <f>CR87-CR89</f>
        <v>0</v>
      </c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>
        <f>DJ87-DJ89</f>
        <v>-47265.72</v>
      </c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33"/>
      <c r="DW86" s="233"/>
      <c r="DX86" s="233"/>
      <c r="DY86" s="233"/>
      <c r="DZ86" s="233"/>
      <c r="EA86" s="233"/>
      <c r="EB86" s="233">
        <f>EB87-EB89</f>
        <v>0</v>
      </c>
      <c r="EC86" s="233"/>
      <c r="ED86" s="233"/>
      <c r="EE86" s="233"/>
      <c r="EF86" s="233"/>
      <c r="EG86" s="233"/>
      <c r="EH86" s="233"/>
      <c r="EI86" s="233"/>
      <c r="EJ86" s="233"/>
      <c r="EK86" s="233"/>
      <c r="EL86" s="233"/>
      <c r="EM86" s="233"/>
      <c r="EN86" s="233"/>
      <c r="EO86" s="233"/>
      <c r="EP86" s="233"/>
      <c r="EQ86" s="233"/>
      <c r="ER86" s="233"/>
      <c r="ES86" s="233"/>
      <c r="ET86" s="233">
        <f t="shared" si="1"/>
        <v>-47265.72</v>
      </c>
      <c r="EU86" s="233"/>
      <c r="EV86" s="233"/>
      <c r="EW86" s="233"/>
      <c r="EX86" s="233"/>
      <c r="EY86" s="233"/>
      <c r="EZ86" s="233"/>
      <c r="FA86" s="233"/>
      <c r="FB86" s="233"/>
      <c r="FC86" s="233"/>
      <c r="FD86" s="233"/>
      <c r="FE86" s="233"/>
      <c r="FF86" s="233"/>
      <c r="FG86" s="233"/>
      <c r="FH86" s="233"/>
      <c r="FI86" s="233"/>
      <c r="FJ86" s="233"/>
      <c r="FK86" s="234"/>
    </row>
    <row r="87" spans="1:186" ht="12" customHeight="1">
      <c r="A87" s="205" t="s">
        <v>23</v>
      </c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6"/>
      <c r="BZ87" s="79" t="s">
        <v>84</v>
      </c>
      <c r="CA87" s="80"/>
      <c r="CB87" s="80"/>
      <c r="CC87" s="80"/>
      <c r="CD87" s="80"/>
      <c r="CE87" s="80"/>
      <c r="CF87" s="81"/>
      <c r="CG87" s="73">
        <v>310</v>
      </c>
      <c r="CH87" s="74"/>
      <c r="CI87" s="74"/>
      <c r="CJ87" s="74"/>
      <c r="CK87" s="74"/>
      <c r="CL87" s="74"/>
      <c r="CM87" s="74"/>
      <c r="CN87" s="74"/>
      <c r="CO87" s="74"/>
      <c r="CP87" s="74"/>
      <c r="CQ87" s="75"/>
      <c r="CR87" s="235"/>
      <c r="CS87" s="236"/>
      <c r="CT87" s="236"/>
      <c r="CU87" s="236"/>
      <c r="CV87" s="236"/>
      <c r="CW87" s="236"/>
      <c r="CX87" s="236"/>
      <c r="CY87" s="236"/>
      <c r="CZ87" s="236"/>
      <c r="DA87" s="236"/>
      <c r="DB87" s="236"/>
      <c r="DC87" s="236"/>
      <c r="DD87" s="236"/>
      <c r="DE87" s="236"/>
      <c r="DF87" s="236"/>
      <c r="DG87" s="236"/>
      <c r="DH87" s="236"/>
      <c r="DI87" s="237"/>
      <c r="DJ87" s="235">
        <v>6500</v>
      </c>
      <c r="DK87" s="236"/>
      <c r="DL87" s="236"/>
      <c r="DM87" s="236"/>
      <c r="DN87" s="236"/>
      <c r="DO87" s="236"/>
      <c r="DP87" s="236"/>
      <c r="DQ87" s="236"/>
      <c r="DR87" s="236"/>
      <c r="DS87" s="236"/>
      <c r="DT87" s="236"/>
      <c r="DU87" s="236"/>
      <c r="DV87" s="236"/>
      <c r="DW87" s="236"/>
      <c r="DX87" s="236"/>
      <c r="DY87" s="236"/>
      <c r="DZ87" s="236"/>
      <c r="EA87" s="237"/>
      <c r="EB87" s="235"/>
      <c r="EC87" s="236"/>
      <c r="ED87" s="236"/>
      <c r="EE87" s="236"/>
      <c r="EF87" s="236"/>
      <c r="EG87" s="236"/>
      <c r="EH87" s="236"/>
      <c r="EI87" s="236"/>
      <c r="EJ87" s="236"/>
      <c r="EK87" s="236"/>
      <c r="EL87" s="236"/>
      <c r="EM87" s="236"/>
      <c r="EN87" s="236"/>
      <c r="EO87" s="236"/>
      <c r="EP87" s="236"/>
      <c r="EQ87" s="236"/>
      <c r="ER87" s="236"/>
      <c r="ES87" s="237"/>
      <c r="ET87" s="241">
        <f>SUM(CR87:ES88)</f>
        <v>6500</v>
      </c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3"/>
    </row>
    <row r="88" spans="1:186" ht="12" customHeight="1">
      <c r="A88" s="209" t="s">
        <v>73</v>
      </c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10"/>
      <c r="BZ88" s="82"/>
      <c r="CA88" s="83"/>
      <c r="CB88" s="83"/>
      <c r="CC88" s="83"/>
      <c r="CD88" s="83"/>
      <c r="CE88" s="83"/>
      <c r="CF88" s="84"/>
      <c r="CG88" s="76"/>
      <c r="CH88" s="77"/>
      <c r="CI88" s="77"/>
      <c r="CJ88" s="77"/>
      <c r="CK88" s="77"/>
      <c r="CL88" s="77"/>
      <c r="CM88" s="77"/>
      <c r="CN88" s="77"/>
      <c r="CO88" s="77"/>
      <c r="CP88" s="77"/>
      <c r="CQ88" s="78"/>
      <c r="CR88" s="238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40"/>
      <c r="DJ88" s="238"/>
      <c r="DK88" s="239"/>
      <c r="DL88" s="239"/>
      <c r="DM88" s="239"/>
      <c r="DN88" s="239"/>
      <c r="DO88" s="239"/>
      <c r="DP88" s="239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40"/>
      <c r="EB88" s="238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  <c r="ES88" s="240"/>
      <c r="ET88" s="244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6"/>
    </row>
    <row r="89" spans="1:186" ht="15" customHeight="1">
      <c r="A89" s="211" t="s">
        <v>74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2"/>
      <c r="BZ89" s="65" t="s">
        <v>85</v>
      </c>
      <c r="CA89" s="66"/>
      <c r="CB89" s="66"/>
      <c r="CC89" s="66"/>
      <c r="CD89" s="66"/>
      <c r="CE89" s="66"/>
      <c r="CF89" s="66"/>
      <c r="CG89" s="97">
        <v>410</v>
      </c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250"/>
      <c r="CS89" s="250"/>
      <c r="CT89" s="250"/>
      <c r="CU89" s="250"/>
      <c r="CV89" s="250"/>
      <c r="CW89" s="250"/>
      <c r="CX89" s="250"/>
      <c r="CY89" s="250"/>
      <c r="CZ89" s="250"/>
      <c r="DA89" s="250"/>
      <c r="DB89" s="250"/>
      <c r="DC89" s="250"/>
      <c r="DD89" s="250"/>
      <c r="DE89" s="250"/>
      <c r="DF89" s="250"/>
      <c r="DG89" s="250"/>
      <c r="DH89" s="250"/>
      <c r="DI89" s="250"/>
      <c r="DJ89" s="250">
        <v>53765.72</v>
      </c>
      <c r="DK89" s="250"/>
      <c r="DL89" s="250"/>
      <c r="DM89" s="250"/>
      <c r="DN89" s="250"/>
      <c r="DO89" s="250"/>
      <c r="DP89" s="250"/>
      <c r="DQ89" s="250"/>
      <c r="DR89" s="250"/>
      <c r="DS89" s="250"/>
      <c r="DT89" s="250"/>
      <c r="DU89" s="250"/>
      <c r="DV89" s="250"/>
      <c r="DW89" s="250"/>
      <c r="DX89" s="250"/>
      <c r="DY89" s="250"/>
      <c r="DZ89" s="250"/>
      <c r="EA89" s="250"/>
      <c r="EB89" s="250"/>
      <c r="EC89" s="250"/>
      <c r="ED89" s="250"/>
      <c r="EE89" s="250"/>
      <c r="EF89" s="250"/>
      <c r="EG89" s="250"/>
      <c r="EH89" s="250"/>
      <c r="EI89" s="250"/>
      <c r="EJ89" s="250"/>
      <c r="EK89" s="250"/>
      <c r="EL89" s="250"/>
      <c r="EM89" s="250"/>
      <c r="EN89" s="250"/>
      <c r="EO89" s="250"/>
      <c r="EP89" s="250"/>
      <c r="EQ89" s="250"/>
      <c r="ER89" s="250"/>
      <c r="ES89" s="250"/>
      <c r="ET89" s="233">
        <f>SUM(CR89:ES89)</f>
        <v>53765.72</v>
      </c>
      <c r="EU89" s="233"/>
      <c r="EV89" s="233"/>
      <c r="EW89" s="233"/>
      <c r="EX89" s="233"/>
      <c r="EY89" s="233"/>
      <c r="EZ89" s="233"/>
      <c r="FA89" s="233"/>
      <c r="FB89" s="233"/>
      <c r="FC89" s="233"/>
      <c r="FD89" s="233"/>
      <c r="FE89" s="233"/>
      <c r="FF89" s="233"/>
      <c r="FG89" s="233"/>
      <c r="FH89" s="233"/>
      <c r="FI89" s="233"/>
      <c r="FJ89" s="233"/>
      <c r="FK89" s="234"/>
    </row>
    <row r="90" spans="1:186" ht="15" customHeight="1">
      <c r="A90" s="213" t="s">
        <v>75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4"/>
      <c r="BZ90" s="65" t="s">
        <v>86</v>
      </c>
      <c r="CA90" s="66"/>
      <c r="CB90" s="66"/>
      <c r="CC90" s="66"/>
      <c r="CD90" s="66"/>
      <c r="CE90" s="66"/>
      <c r="CF90" s="66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233">
        <f>CR91-CR93</f>
        <v>0</v>
      </c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>
        <f>DJ91-DJ93</f>
        <v>0</v>
      </c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33"/>
      <c r="DW90" s="233"/>
      <c r="DX90" s="233"/>
      <c r="DY90" s="233"/>
      <c r="DZ90" s="233"/>
      <c r="EA90" s="233"/>
      <c r="EB90" s="233">
        <f>EB91-EB93</f>
        <v>0</v>
      </c>
      <c r="EC90" s="233"/>
      <c r="ED90" s="233"/>
      <c r="EE90" s="233"/>
      <c r="EF90" s="233"/>
      <c r="EG90" s="233"/>
      <c r="EH90" s="233"/>
      <c r="EI90" s="233"/>
      <c r="EJ90" s="233"/>
      <c r="EK90" s="233"/>
      <c r="EL90" s="233"/>
      <c r="EM90" s="233"/>
      <c r="EN90" s="233"/>
      <c r="EO90" s="233"/>
      <c r="EP90" s="233"/>
      <c r="EQ90" s="233"/>
      <c r="ER90" s="233"/>
      <c r="ES90" s="233"/>
      <c r="ET90" s="233">
        <f>SUM(CR90:ES90)</f>
        <v>0</v>
      </c>
      <c r="EU90" s="233"/>
      <c r="EV90" s="233"/>
      <c r="EW90" s="233"/>
      <c r="EX90" s="233"/>
      <c r="EY90" s="233"/>
      <c r="EZ90" s="233"/>
      <c r="FA90" s="233"/>
      <c r="FB90" s="233"/>
      <c r="FC90" s="233"/>
      <c r="FD90" s="233"/>
      <c r="FE90" s="233"/>
      <c r="FF90" s="233"/>
      <c r="FG90" s="233"/>
      <c r="FH90" s="233"/>
      <c r="FI90" s="233"/>
      <c r="FJ90" s="233"/>
      <c r="FK90" s="234"/>
    </row>
    <row r="91" spans="1:186" ht="12" customHeight="1">
      <c r="A91" s="205" t="s">
        <v>23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6"/>
      <c r="BZ91" s="79" t="s">
        <v>87</v>
      </c>
      <c r="CA91" s="80"/>
      <c r="CB91" s="80"/>
      <c r="CC91" s="80"/>
      <c r="CD91" s="80"/>
      <c r="CE91" s="80"/>
      <c r="CF91" s="81"/>
      <c r="CG91" s="73">
        <v>320</v>
      </c>
      <c r="CH91" s="74"/>
      <c r="CI91" s="74"/>
      <c r="CJ91" s="74"/>
      <c r="CK91" s="74"/>
      <c r="CL91" s="74"/>
      <c r="CM91" s="74"/>
      <c r="CN91" s="74"/>
      <c r="CO91" s="74"/>
      <c r="CP91" s="74"/>
      <c r="CQ91" s="75"/>
      <c r="CR91" s="235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7"/>
      <c r="DJ91" s="235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36"/>
      <c r="DX91" s="236"/>
      <c r="DY91" s="236"/>
      <c r="DZ91" s="236"/>
      <c r="EA91" s="237"/>
      <c r="EB91" s="235"/>
      <c r="EC91" s="236"/>
      <c r="ED91" s="236"/>
      <c r="EE91" s="236"/>
      <c r="EF91" s="236"/>
      <c r="EG91" s="236"/>
      <c r="EH91" s="236"/>
      <c r="EI91" s="236"/>
      <c r="EJ91" s="236"/>
      <c r="EK91" s="236"/>
      <c r="EL91" s="236"/>
      <c r="EM91" s="236"/>
      <c r="EN91" s="236"/>
      <c r="EO91" s="236"/>
      <c r="EP91" s="236"/>
      <c r="EQ91" s="236"/>
      <c r="ER91" s="236"/>
      <c r="ES91" s="237"/>
      <c r="ET91" s="241">
        <f>SUM(CR91:ES92)</f>
        <v>0</v>
      </c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3"/>
    </row>
    <row r="92" spans="1:186" ht="12" customHeight="1">
      <c r="A92" s="209" t="s">
        <v>76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10"/>
      <c r="BZ92" s="82"/>
      <c r="CA92" s="83"/>
      <c r="CB92" s="83"/>
      <c r="CC92" s="83"/>
      <c r="CD92" s="83"/>
      <c r="CE92" s="83"/>
      <c r="CF92" s="84"/>
      <c r="CG92" s="76"/>
      <c r="CH92" s="77"/>
      <c r="CI92" s="77"/>
      <c r="CJ92" s="77"/>
      <c r="CK92" s="77"/>
      <c r="CL92" s="77"/>
      <c r="CM92" s="77"/>
      <c r="CN92" s="77"/>
      <c r="CO92" s="77"/>
      <c r="CP92" s="77"/>
      <c r="CQ92" s="78"/>
      <c r="CR92" s="238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40"/>
      <c r="DJ92" s="238"/>
      <c r="DK92" s="239"/>
      <c r="DL92" s="239"/>
      <c r="DM92" s="239"/>
      <c r="DN92" s="239"/>
      <c r="DO92" s="239"/>
      <c r="DP92" s="239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40"/>
      <c r="EB92" s="238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  <c r="ES92" s="240"/>
      <c r="ET92" s="244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6"/>
    </row>
    <row r="93" spans="1:186" ht="15" customHeight="1">
      <c r="A93" s="211" t="s">
        <v>77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2"/>
      <c r="BZ93" s="65" t="s">
        <v>88</v>
      </c>
      <c r="CA93" s="66"/>
      <c r="CB93" s="66"/>
      <c r="CC93" s="66"/>
      <c r="CD93" s="66"/>
      <c r="CE93" s="66"/>
      <c r="CF93" s="66"/>
      <c r="CG93" s="97">
        <v>420</v>
      </c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250"/>
      <c r="CS93" s="250"/>
      <c r="CT93" s="250"/>
      <c r="CU93" s="250"/>
      <c r="CV93" s="250"/>
      <c r="CW93" s="250"/>
      <c r="CX93" s="250"/>
      <c r="CY93" s="250"/>
      <c r="CZ93" s="250"/>
      <c r="DA93" s="250"/>
      <c r="DB93" s="250"/>
      <c r="DC93" s="250"/>
      <c r="DD93" s="250"/>
      <c r="DE93" s="250"/>
      <c r="DF93" s="250"/>
      <c r="DG93" s="250"/>
      <c r="DH93" s="250"/>
      <c r="DI93" s="250"/>
      <c r="DJ93" s="250"/>
      <c r="DK93" s="250"/>
      <c r="DL93" s="250"/>
      <c r="DM93" s="250"/>
      <c r="DN93" s="250"/>
      <c r="DO93" s="250"/>
      <c r="DP93" s="250"/>
      <c r="DQ93" s="250"/>
      <c r="DR93" s="250"/>
      <c r="DS93" s="250"/>
      <c r="DT93" s="250"/>
      <c r="DU93" s="250"/>
      <c r="DV93" s="250"/>
      <c r="DW93" s="250"/>
      <c r="DX93" s="250"/>
      <c r="DY93" s="250"/>
      <c r="DZ93" s="250"/>
      <c r="EA93" s="250"/>
      <c r="EB93" s="250"/>
      <c r="EC93" s="250"/>
      <c r="ED93" s="250"/>
      <c r="EE93" s="250"/>
      <c r="EF93" s="250"/>
      <c r="EG93" s="250"/>
      <c r="EH93" s="250"/>
      <c r="EI93" s="250"/>
      <c r="EJ93" s="250"/>
      <c r="EK93" s="250"/>
      <c r="EL93" s="250"/>
      <c r="EM93" s="250"/>
      <c r="EN93" s="250"/>
      <c r="EO93" s="250"/>
      <c r="EP93" s="250"/>
      <c r="EQ93" s="250"/>
      <c r="ER93" s="250"/>
      <c r="ES93" s="250"/>
      <c r="ET93" s="233">
        <f>SUM(CR93:ES93)</f>
        <v>0</v>
      </c>
      <c r="EU93" s="233"/>
      <c r="EV93" s="233"/>
      <c r="EW93" s="233"/>
      <c r="EX93" s="233"/>
      <c r="EY93" s="233"/>
      <c r="EZ93" s="233"/>
      <c r="FA93" s="233"/>
      <c r="FB93" s="233"/>
      <c r="FC93" s="233"/>
      <c r="FD93" s="233"/>
      <c r="FE93" s="233"/>
      <c r="FF93" s="233"/>
      <c r="FG93" s="233"/>
      <c r="FH93" s="233"/>
      <c r="FI93" s="233"/>
      <c r="FJ93" s="233"/>
      <c r="FK93" s="234"/>
    </row>
    <row r="94" spans="1:186" ht="15" customHeight="1">
      <c r="A94" s="213" t="s">
        <v>72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4"/>
      <c r="BZ94" s="65" t="s">
        <v>89</v>
      </c>
      <c r="CA94" s="66"/>
      <c r="CB94" s="66"/>
      <c r="CC94" s="66"/>
      <c r="CD94" s="66"/>
      <c r="CE94" s="66"/>
      <c r="CF94" s="66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233">
        <f>CR95-CR97</f>
        <v>0</v>
      </c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>
        <f>DJ95-DJ97</f>
        <v>0</v>
      </c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33"/>
      <c r="DW94" s="233"/>
      <c r="DX94" s="233"/>
      <c r="DY94" s="233"/>
      <c r="DZ94" s="233"/>
      <c r="EA94" s="233"/>
      <c r="EB94" s="233">
        <f>EB95-EB97</f>
        <v>0</v>
      </c>
      <c r="EC94" s="233"/>
      <c r="ED94" s="233"/>
      <c r="EE94" s="233"/>
      <c r="EF94" s="233"/>
      <c r="EG94" s="233"/>
      <c r="EH94" s="233"/>
      <c r="EI94" s="233"/>
      <c r="EJ94" s="233"/>
      <c r="EK94" s="233"/>
      <c r="EL94" s="233"/>
      <c r="EM94" s="233"/>
      <c r="EN94" s="233"/>
      <c r="EO94" s="233"/>
      <c r="EP94" s="233"/>
      <c r="EQ94" s="233"/>
      <c r="ER94" s="233"/>
      <c r="ES94" s="233"/>
      <c r="ET94" s="233">
        <f>SUM(CR94:ES94)</f>
        <v>0</v>
      </c>
      <c r="EU94" s="233"/>
      <c r="EV94" s="233"/>
      <c r="EW94" s="233"/>
      <c r="EX94" s="233"/>
      <c r="EY94" s="233"/>
      <c r="EZ94" s="233"/>
      <c r="FA94" s="233"/>
      <c r="FB94" s="233"/>
      <c r="FC94" s="233"/>
      <c r="FD94" s="233"/>
      <c r="FE94" s="233"/>
      <c r="FF94" s="233"/>
      <c r="FG94" s="233"/>
      <c r="FH94" s="233"/>
      <c r="FI94" s="233"/>
      <c r="FJ94" s="233"/>
      <c r="FK94" s="234"/>
    </row>
    <row r="95" spans="1:186" ht="12" customHeight="1">
      <c r="A95" s="205" t="s">
        <v>23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6"/>
      <c r="BZ95" s="79" t="s">
        <v>90</v>
      </c>
      <c r="CA95" s="80"/>
      <c r="CB95" s="80"/>
      <c r="CC95" s="80"/>
      <c r="CD95" s="80"/>
      <c r="CE95" s="80"/>
      <c r="CF95" s="81"/>
      <c r="CG95" s="73">
        <v>330</v>
      </c>
      <c r="CH95" s="74"/>
      <c r="CI95" s="74"/>
      <c r="CJ95" s="74"/>
      <c r="CK95" s="74"/>
      <c r="CL95" s="74"/>
      <c r="CM95" s="74"/>
      <c r="CN95" s="74"/>
      <c r="CO95" s="74"/>
      <c r="CP95" s="74"/>
      <c r="CQ95" s="75"/>
      <c r="CR95" s="235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7"/>
      <c r="DJ95" s="235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36"/>
      <c r="DX95" s="236"/>
      <c r="DY95" s="236"/>
      <c r="DZ95" s="236"/>
      <c r="EA95" s="237"/>
      <c r="EB95" s="235"/>
      <c r="EC95" s="236"/>
      <c r="ED95" s="236"/>
      <c r="EE95" s="236"/>
      <c r="EF95" s="236"/>
      <c r="EG95" s="236"/>
      <c r="EH95" s="236"/>
      <c r="EI95" s="236"/>
      <c r="EJ95" s="236"/>
      <c r="EK95" s="236"/>
      <c r="EL95" s="236"/>
      <c r="EM95" s="236"/>
      <c r="EN95" s="236"/>
      <c r="EO95" s="236"/>
      <c r="EP95" s="236"/>
      <c r="EQ95" s="236"/>
      <c r="ER95" s="236"/>
      <c r="ES95" s="237"/>
      <c r="ET95" s="241">
        <f>SUM(CR95:ES96)</f>
        <v>0</v>
      </c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3"/>
    </row>
    <row r="96" spans="1:186" ht="12" customHeight="1">
      <c r="A96" s="209" t="s">
        <v>78</v>
      </c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10"/>
      <c r="BZ96" s="82"/>
      <c r="CA96" s="83"/>
      <c r="CB96" s="83"/>
      <c r="CC96" s="83"/>
      <c r="CD96" s="83"/>
      <c r="CE96" s="83"/>
      <c r="CF96" s="84"/>
      <c r="CG96" s="76"/>
      <c r="CH96" s="77"/>
      <c r="CI96" s="77"/>
      <c r="CJ96" s="77"/>
      <c r="CK96" s="77"/>
      <c r="CL96" s="77"/>
      <c r="CM96" s="77"/>
      <c r="CN96" s="77"/>
      <c r="CO96" s="77"/>
      <c r="CP96" s="77"/>
      <c r="CQ96" s="78"/>
      <c r="CR96" s="238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40"/>
      <c r="DJ96" s="238"/>
      <c r="DK96" s="239"/>
      <c r="DL96" s="239"/>
      <c r="DM96" s="239"/>
      <c r="DN96" s="239"/>
      <c r="DO96" s="239"/>
      <c r="DP96" s="239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40"/>
      <c r="EB96" s="238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  <c r="ES96" s="240"/>
      <c r="ET96" s="244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6"/>
    </row>
    <row r="97" spans="1:194" ht="15" customHeight="1">
      <c r="A97" s="211" t="s">
        <v>79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2"/>
      <c r="BZ97" s="65" t="s">
        <v>91</v>
      </c>
      <c r="CA97" s="66"/>
      <c r="CB97" s="66"/>
      <c r="CC97" s="66"/>
      <c r="CD97" s="66"/>
      <c r="CE97" s="66"/>
      <c r="CF97" s="66"/>
      <c r="CG97" s="97">
        <v>430</v>
      </c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250"/>
      <c r="CS97" s="250"/>
      <c r="CT97" s="250"/>
      <c r="CU97" s="250"/>
      <c r="CV97" s="250"/>
      <c r="CW97" s="250"/>
      <c r="CX97" s="250"/>
      <c r="CY97" s="250"/>
      <c r="CZ97" s="250"/>
      <c r="DA97" s="250"/>
      <c r="DB97" s="250"/>
      <c r="DC97" s="250"/>
      <c r="DD97" s="250"/>
      <c r="DE97" s="250"/>
      <c r="DF97" s="250"/>
      <c r="DG97" s="250"/>
      <c r="DH97" s="250"/>
      <c r="DI97" s="250"/>
      <c r="DJ97" s="250"/>
      <c r="DK97" s="250"/>
      <c r="DL97" s="250"/>
      <c r="DM97" s="250"/>
      <c r="DN97" s="250"/>
      <c r="DO97" s="250"/>
      <c r="DP97" s="250"/>
      <c r="DQ97" s="250"/>
      <c r="DR97" s="250"/>
      <c r="DS97" s="250"/>
      <c r="DT97" s="250"/>
      <c r="DU97" s="250"/>
      <c r="DV97" s="250"/>
      <c r="DW97" s="250"/>
      <c r="DX97" s="250"/>
      <c r="DY97" s="250"/>
      <c r="DZ97" s="250"/>
      <c r="EA97" s="250"/>
      <c r="EB97" s="250"/>
      <c r="EC97" s="250"/>
      <c r="ED97" s="250"/>
      <c r="EE97" s="250"/>
      <c r="EF97" s="250"/>
      <c r="EG97" s="250"/>
      <c r="EH97" s="250"/>
      <c r="EI97" s="250"/>
      <c r="EJ97" s="250"/>
      <c r="EK97" s="250"/>
      <c r="EL97" s="250"/>
      <c r="EM97" s="250"/>
      <c r="EN97" s="250"/>
      <c r="EO97" s="250"/>
      <c r="EP97" s="250"/>
      <c r="EQ97" s="250"/>
      <c r="ER97" s="250"/>
      <c r="ES97" s="250"/>
      <c r="ET97" s="233">
        <f>SUM(CR97:ES97)</f>
        <v>0</v>
      </c>
      <c r="EU97" s="233"/>
      <c r="EV97" s="233"/>
      <c r="EW97" s="233"/>
      <c r="EX97" s="233"/>
      <c r="EY97" s="233"/>
      <c r="EZ97" s="233"/>
      <c r="FA97" s="233"/>
      <c r="FB97" s="233"/>
      <c r="FC97" s="233"/>
      <c r="FD97" s="233"/>
      <c r="FE97" s="233"/>
      <c r="FF97" s="233"/>
      <c r="FG97" s="233"/>
      <c r="FH97" s="233"/>
      <c r="FI97" s="233"/>
      <c r="FJ97" s="233"/>
      <c r="FK97" s="234"/>
    </row>
    <row r="98" spans="1:194" ht="15" customHeight="1">
      <c r="A98" s="213" t="s">
        <v>80</v>
      </c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4"/>
      <c r="BZ98" s="65" t="s">
        <v>92</v>
      </c>
      <c r="CA98" s="66"/>
      <c r="CB98" s="66"/>
      <c r="CC98" s="66"/>
      <c r="CD98" s="66"/>
      <c r="CE98" s="66"/>
      <c r="CF98" s="66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233">
        <f>CR99-CR101</f>
        <v>0</v>
      </c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>
        <f>DJ99-DJ101</f>
        <v>1816.1199999999953</v>
      </c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33"/>
      <c r="DW98" s="233"/>
      <c r="DX98" s="233"/>
      <c r="DY98" s="233"/>
      <c r="DZ98" s="233"/>
      <c r="EA98" s="233"/>
      <c r="EB98" s="233">
        <f>EB99-EB101</f>
        <v>0</v>
      </c>
      <c r="EC98" s="233"/>
      <c r="ED98" s="233"/>
      <c r="EE98" s="233"/>
      <c r="EF98" s="233"/>
      <c r="EG98" s="233"/>
      <c r="EH98" s="233"/>
      <c r="EI98" s="233"/>
      <c r="EJ98" s="233"/>
      <c r="EK98" s="233"/>
      <c r="EL98" s="233"/>
      <c r="EM98" s="233"/>
      <c r="EN98" s="233"/>
      <c r="EO98" s="233"/>
      <c r="EP98" s="233"/>
      <c r="EQ98" s="233"/>
      <c r="ER98" s="233"/>
      <c r="ES98" s="233"/>
      <c r="ET98" s="233">
        <f>SUM(CR98:ES98)</f>
        <v>1816.1199999999953</v>
      </c>
      <c r="EU98" s="233"/>
      <c r="EV98" s="233"/>
      <c r="EW98" s="233"/>
      <c r="EX98" s="233"/>
      <c r="EY98" s="233"/>
      <c r="EZ98" s="233"/>
      <c r="FA98" s="233"/>
      <c r="FB98" s="233"/>
      <c r="FC98" s="233"/>
      <c r="FD98" s="233"/>
      <c r="FE98" s="233"/>
      <c r="FF98" s="233"/>
      <c r="FG98" s="233"/>
      <c r="FH98" s="233"/>
      <c r="FI98" s="233"/>
      <c r="FJ98" s="233"/>
      <c r="FK98" s="234"/>
    </row>
    <row r="99" spans="1:194" ht="12" customHeight="1">
      <c r="A99" s="205" t="s">
        <v>23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6"/>
      <c r="BZ99" s="79" t="s">
        <v>93</v>
      </c>
      <c r="CA99" s="80"/>
      <c r="CB99" s="80"/>
      <c r="CC99" s="80"/>
      <c r="CD99" s="80"/>
      <c r="CE99" s="80"/>
      <c r="CF99" s="81"/>
      <c r="CG99" s="73">
        <v>340</v>
      </c>
      <c r="CH99" s="74"/>
      <c r="CI99" s="74"/>
      <c r="CJ99" s="74"/>
      <c r="CK99" s="74"/>
      <c r="CL99" s="74"/>
      <c r="CM99" s="74"/>
      <c r="CN99" s="74"/>
      <c r="CO99" s="74"/>
      <c r="CP99" s="74"/>
      <c r="CQ99" s="75"/>
      <c r="CR99" s="235"/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7"/>
      <c r="DJ99" s="235">
        <v>543778.62</v>
      </c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36"/>
      <c r="DX99" s="236"/>
      <c r="DY99" s="236"/>
      <c r="DZ99" s="236"/>
      <c r="EA99" s="237"/>
      <c r="EB99" s="235"/>
      <c r="EC99" s="236"/>
      <c r="ED99" s="236"/>
      <c r="EE99" s="236"/>
      <c r="EF99" s="236"/>
      <c r="EG99" s="236"/>
      <c r="EH99" s="236"/>
      <c r="EI99" s="236"/>
      <c r="EJ99" s="236"/>
      <c r="EK99" s="236"/>
      <c r="EL99" s="236"/>
      <c r="EM99" s="236"/>
      <c r="EN99" s="236"/>
      <c r="EO99" s="236"/>
      <c r="EP99" s="236"/>
      <c r="EQ99" s="236"/>
      <c r="ER99" s="236"/>
      <c r="ES99" s="237"/>
      <c r="ET99" s="241">
        <f>SUM(CR99:ES100)</f>
        <v>543778.62</v>
      </c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3"/>
    </row>
    <row r="100" spans="1:194" ht="12" customHeight="1">
      <c r="A100" s="209" t="s">
        <v>81</v>
      </c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10"/>
      <c r="BZ100" s="82"/>
      <c r="CA100" s="83"/>
      <c r="CB100" s="83"/>
      <c r="CC100" s="83"/>
      <c r="CD100" s="83"/>
      <c r="CE100" s="83"/>
      <c r="CF100" s="84"/>
      <c r="CG100" s="76"/>
      <c r="CH100" s="77"/>
      <c r="CI100" s="77"/>
      <c r="CJ100" s="77"/>
      <c r="CK100" s="77"/>
      <c r="CL100" s="77"/>
      <c r="CM100" s="77"/>
      <c r="CN100" s="77"/>
      <c r="CO100" s="77"/>
      <c r="CP100" s="77"/>
      <c r="CQ100" s="78"/>
      <c r="CR100" s="238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40"/>
      <c r="DJ100" s="238"/>
      <c r="DK100" s="239"/>
      <c r="DL100" s="239"/>
      <c r="DM100" s="239"/>
      <c r="DN100" s="239"/>
      <c r="DO100" s="239"/>
      <c r="DP100" s="239"/>
      <c r="DQ100" s="239"/>
      <c r="DR100" s="239"/>
      <c r="DS100" s="239"/>
      <c r="DT100" s="239"/>
      <c r="DU100" s="239"/>
      <c r="DV100" s="239"/>
      <c r="DW100" s="239"/>
      <c r="DX100" s="239"/>
      <c r="DY100" s="239"/>
      <c r="DZ100" s="239"/>
      <c r="EA100" s="240"/>
      <c r="EB100" s="238"/>
      <c r="EC100" s="239"/>
      <c r="ED100" s="239"/>
      <c r="EE100" s="239"/>
      <c r="EF100" s="239"/>
      <c r="EG100" s="239"/>
      <c r="EH100" s="239"/>
      <c r="EI100" s="239"/>
      <c r="EJ100" s="239"/>
      <c r="EK100" s="239"/>
      <c r="EL100" s="239"/>
      <c r="EM100" s="239"/>
      <c r="EN100" s="239"/>
      <c r="EO100" s="239"/>
      <c r="EP100" s="239"/>
      <c r="EQ100" s="239"/>
      <c r="ER100" s="239"/>
      <c r="ES100" s="240"/>
      <c r="ET100" s="244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6"/>
    </row>
    <row r="101" spans="1:194" ht="15" customHeight="1">
      <c r="A101" s="211" t="s">
        <v>82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2"/>
      <c r="BZ101" s="65" t="s">
        <v>94</v>
      </c>
      <c r="CA101" s="66"/>
      <c r="CB101" s="66"/>
      <c r="CC101" s="66"/>
      <c r="CD101" s="66"/>
      <c r="CE101" s="66"/>
      <c r="CF101" s="66"/>
      <c r="CG101" s="97">
        <v>440</v>
      </c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250"/>
      <c r="CS101" s="250"/>
      <c r="CT101" s="250"/>
      <c r="CU101" s="250"/>
      <c r="CV101" s="250"/>
      <c r="CW101" s="250"/>
      <c r="CX101" s="250"/>
      <c r="CY101" s="250"/>
      <c r="CZ101" s="250"/>
      <c r="DA101" s="250"/>
      <c r="DB101" s="250"/>
      <c r="DC101" s="250"/>
      <c r="DD101" s="250"/>
      <c r="DE101" s="250"/>
      <c r="DF101" s="250"/>
      <c r="DG101" s="250"/>
      <c r="DH101" s="250"/>
      <c r="DI101" s="250"/>
      <c r="DJ101" s="250">
        <v>541962.5</v>
      </c>
      <c r="DK101" s="250"/>
      <c r="DL101" s="250"/>
      <c r="DM101" s="250"/>
      <c r="DN101" s="250"/>
      <c r="DO101" s="250"/>
      <c r="DP101" s="250"/>
      <c r="DQ101" s="250"/>
      <c r="DR101" s="250"/>
      <c r="DS101" s="250"/>
      <c r="DT101" s="250"/>
      <c r="DU101" s="250"/>
      <c r="DV101" s="250"/>
      <c r="DW101" s="250"/>
      <c r="DX101" s="250"/>
      <c r="DY101" s="250"/>
      <c r="DZ101" s="250"/>
      <c r="EA101" s="250"/>
      <c r="EB101" s="250"/>
      <c r="EC101" s="250"/>
      <c r="ED101" s="250"/>
      <c r="EE101" s="250"/>
      <c r="EF101" s="250"/>
      <c r="EG101" s="250"/>
      <c r="EH101" s="250"/>
      <c r="EI101" s="250"/>
      <c r="EJ101" s="250"/>
      <c r="EK101" s="250"/>
      <c r="EL101" s="250"/>
      <c r="EM101" s="250"/>
      <c r="EN101" s="250"/>
      <c r="EO101" s="250"/>
      <c r="EP101" s="250"/>
      <c r="EQ101" s="250"/>
      <c r="ER101" s="250"/>
      <c r="ES101" s="250"/>
      <c r="ET101" s="233">
        <f>SUM(CR101:ES101)</f>
        <v>541962.5</v>
      </c>
      <c r="EU101" s="233"/>
      <c r="EV101" s="233"/>
      <c r="EW101" s="233"/>
      <c r="EX101" s="233"/>
      <c r="EY101" s="233"/>
      <c r="EZ101" s="233"/>
      <c r="FA101" s="233"/>
      <c r="FB101" s="233"/>
      <c r="FC101" s="233"/>
      <c r="FD101" s="233"/>
      <c r="FE101" s="233"/>
      <c r="FF101" s="233"/>
      <c r="FG101" s="233"/>
      <c r="FH101" s="233"/>
      <c r="FI101" s="233"/>
      <c r="FJ101" s="233"/>
      <c r="FK101" s="234"/>
    </row>
    <row r="102" spans="1:194" ht="15" customHeight="1">
      <c r="A102" s="213" t="s">
        <v>202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4"/>
      <c r="BZ102" s="65" t="s">
        <v>203</v>
      </c>
      <c r="CA102" s="66"/>
      <c r="CB102" s="66"/>
      <c r="CC102" s="66"/>
      <c r="CD102" s="66"/>
      <c r="CE102" s="66"/>
      <c r="CF102" s="66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233">
        <f>CR103-CR105</f>
        <v>0</v>
      </c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>
        <f>DJ103-DJ105</f>
        <v>0</v>
      </c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33"/>
      <c r="DW102" s="233"/>
      <c r="DX102" s="233"/>
      <c r="DY102" s="233"/>
      <c r="DZ102" s="233"/>
      <c r="EA102" s="233"/>
      <c r="EB102" s="233">
        <f>EB103-EB105</f>
        <v>0</v>
      </c>
      <c r="EC102" s="233"/>
      <c r="ED102" s="233"/>
      <c r="EE102" s="233"/>
      <c r="EF102" s="233"/>
      <c r="EG102" s="233"/>
      <c r="EH102" s="233"/>
      <c r="EI102" s="233"/>
      <c r="EJ102" s="233"/>
      <c r="EK102" s="233"/>
      <c r="EL102" s="233"/>
      <c r="EM102" s="233"/>
      <c r="EN102" s="233"/>
      <c r="EO102" s="233"/>
      <c r="EP102" s="233"/>
      <c r="EQ102" s="233"/>
      <c r="ER102" s="233"/>
      <c r="ES102" s="233"/>
      <c r="ET102" s="233">
        <f>SUM(CR102:ES102)</f>
        <v>0</v>
      </c>
      <c r="EU102" s="233"/>
      <c r="EV102" s="233"/>
      <c r="EW102" s="233"/>
      <c r="EX102" s="233"/>
      <c r="EY102" s="233"/>
      <c r="EZ102" s="233"/>
      <c r="FA102" s="233"/>
      <c r="FB102" s="233"/>
      <c r="FC102" s="233"/>
      <c r="FD102" s="233"/>
      <c r="FE102" s="233"/>
      <c r="FF102" s="233"/>
      <c r="FG102" s="233"/>
      <c r="FH102" s="233"/>
      <c r="FI102" s="233"/>
      <c r="FJ102" s="233"/>
      <c r="FK102" s="234"/>
    </row>
    <row r="103" spans="1:194" ht="12" customHeight="1">
      <c r="A103" s="205" t="s">
        <v>23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6"/>
      <c r="BZ103" s="79" t="s">
        <v>206</v>
      </c>
      <c r="CA103" s="80"/>
      <c r="CB103" s="80"/>
      <c r="CC103" s="80"/>
      <c r="CD103" s="80"/>
      <c r="CE103" s="80"/>
      <c r="CF103" s="81"/>
      <c r="CG103" s="73" t="s">
        <v>208</v>
      </c>
      <c r="CH103" s="74"/>
      <c r="CI103" s="74"/>
      <c r="CJ103" s="74"/>
      <c r="CK103" s="74"/>
      <c r="CL103" s="74"/>
      <c r="CM103" s="74"/>
      <c r="CN103" s="74"/>
      <c r="CO103" s="74"/>
      <c r="CP103" s="74"/>
      <c r="CQ103" s="75"/>
      <c r="CR103" s="235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7"/>
      <c r="DJ103" s="235">
        <v>336782.15</v>
      </c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36"/>
      <c r="DW103" s="236"/>
      <c r="DX103" s="236"/>
      <c r="DY103" s="236"/>
      <c r="DZ103" s="236"/>
      <c r="EA103" s="237"/>
      <c r="EB103" s="235"/>
      <c r="EC103" s="236"/>
      <c r="ED103" s="236"/>
      <c r="EE103" s="236"/>
      <c r="EF103" s="236"/>
      <c r="EG103" s="236"/>
      <c r="EH103" s="236"/>
      <c r="EI103" s="236"/>
      <c r="EJ103" s="236"/>
      <c r="EK103" s="236"/>
      <c r="EL103" s="236"/>
      <c r="EM103" s="236"/>
      <c r="EN103" s="236"/>
      <c r="EO103" s="236"/>
      <c r="EP103" s="236"/>
      <c r="EQ103" s="236"/>
      <c r="ER103" s="236"/>
      <c r="ES103" s="237"/>
      <c r="ET103" s="241">
        <f>SUM(CR103:ES104)</f>
        <v>336782.15</v>
      </c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3"/>
    </row>
    <row r="104" spans="1:194" ht="12" customHeight="1">
      <c r="A104" s="209" t="s">
        <v>204</v>
      </c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10"/>
      <c r="BZ104" s="82"/>
      <c r="CA104" s="83"/>
      <c r="CB104" s="83"/>
      <c r="CC104" s="83"/>
      <c r="CD104" s="83"/>
      <c r="CE104" s="83"/>
      <c r="CF104" s="84"/>
      <c r="CG104" s="76"/>
      <c r="CH104" s="77"/>
      <c r="CI104" s="77"/>
      <c r="CJ104" s="77"/>
      <c r="CK104" s="77"/>
      <c r="CL104" s="77"/>
      <c r="CM104" s="77"/>
      <c r="CN104" s="77"/>
      <c r="CO104" s="77"/>
      <c r="CP104" s="77"/>
      <c r="CQ104" s="78"/>
      <c r="CR104" s="238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40"/>
      <c r="DJ104" s="238"/>
      <c r="DK104" s="239"/>
      <c r="DL104" s="239"/>
      <c r="DM104" s="239"/>
      <c r="DN104" s="239"/>
      <c r="DO104" s="239"/>
      <c r="DP104" s="239"/>
      <c r="DQ104" s="239"/>
      <c r="DR104" s="239"/>
      <c r="DS104" s="239"/>
      <c r="DT104" s="239"/>
      <c r="DU104" s="239"/>
      <c r="DV104" s="239"/>
      <c r="DW104" s="239"/>
      <c r="DX104" s="239"/>
      <c r="DY104" s="239"/>
      <c r="DZ104" s="239"/>
      <c r="EA104" s="240"/>
      <c r="EB104" s="238"/>
      <c r="EC104" s="239"/>
      <c r="ED104" s="239"/>
      <c r="EE104" s="239"/>
      <c r="EF104" s="239"/>
      <c r="EG104" s="239"/>
      <c r="EH104" s="239"/>
      <c r="EI104" s="239"/>
      <c r="EJ104" s="239"/>
      <c r="EK104" s="239"/>
      <c r="EL104" s="239"/>
      <c r="EM104" s="239"/>
      <c r="EN104" s="239"/>
      <c r="EO104" s="239"/>
      <c r="EP104" s="239"/>
      <c r="EQ104" s="239"/>
      <c r="ER104" s="239"/>
      <c r="ES104" s="240"/>
      <c r="ET104" s="244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6"/>
    </row>
    <row r="105" spans="1:194" ht="15" customHeight="1">
      <c r="A105" s="211" t="s">
        <v>205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2"/>
      <c r="BZ105" s="65" t="s">
        <v>207</v>
      </c>
      <c r="CA105" s="66"/>
      <c r="CB105" s="66"/>
      <c r="CC105" s="66"/>
      <c r="CD105" s="66"/>
      <c r="CE105" s="66"/>
      <c r="CF105" s="66"/>
      <c r="CG105" s="97" t="s">
        <v>208</v>
      </c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250"/>
      <c r="CS105" s="250"/>
      <c r="CT105" s="250"/>
      <c r="CU105" s="250"/>
      <c r="CV105" s="250"/>
      <c r="CW105" s="250"/>
      <c r="CX105" s="250"/>
      <c r="CY105" s="250"/>
      <c r="CZ105" s="250"/>
      <c r="DA105" s="250"/>
      <c r="DB105" s="250"/>
      <c r="DC105" s="250"/>
      <c r="DD105" s="250"/>
      <c r="DE105" s="250"/>
      <c r="DF105" s="250"/>
      <c r="DG105" s="250"/>
      <c r="DH105" s="250"/>
      <c r="DI105" s="250"/>
      <c r="DJ105" s="250">
        <v>336782.15</v>
      </c>
      <c r="DK105" s="250"/>
      <c r="DL105" s="250"/>
      <c r="DM105" s="250"/>
      <c r="DN105" s="250"/>
      <c r="DO105" s="250"/>
      <c r="DP105" s="250"/>
      <c r="DQ105" s="250"/>
      <c r="DR105" s="250"/>
      <c r="DS105" s="250"/>
      <c r="DT105" s="250"/>
      <c r="DU105" s="250"/>
      <c r="DV105" s="250"/>
      <c r="DW105" s="250"/>
      <c r="DX105" s="250"/>
      <c r="DY105" s="250"/>
      <c r="DZ105" s="250"/>
      <c r="EA105" s="250"/>
      <c r="EB105" s="250"/>
      <c r="EC105" s="250"/>
      <c r="ED105" s="250"/>
      <c r="EE105" s="250"/>
      <c r="EF105" s="250"/>
      <c r="EG105" s="250"/>
      <c r="EH105" s="250"/>
      <c r="EI105" s="250"/>
      <c r="EJ105" s="250"/>
      <c r="EK105" s="250"/>
      <c r="EL105" s="250"/>
      <c r="EM105" s="250"/>
      <c r="EN105" s="250"/>
      <c r="EO105" s="250"/>
      <c r="EP105" s="250"/>
      <c r="EQ105" s="250"/>
      <c r="ER105" s="250"/>
      <c r="ES105" s="250"/>
      <c r="ET105" s="233">
        <f>SUM(CR105:ES105)</f>
        <v>336782.15</v>
      </c>
      <c r="EU105" s="233"/>
      <c r="EV105" s="233"/>
      <c r="EW105" s="233"/>
      <c r="EX105" s="233"/>
      <c r="EY105" s="233"/>
      <c r="EZ105" s="233"/>
      <c r="FA105" s="233"/>
      <c r="FB105" s="233"/>
      <c r="FC105" s="233"/>
      <c r="FD105" s="233"/>
      <c r="FE105" s="233"/>
      <c r="FF105" s="233"/>
      <c r="FG105" s="233"/>
      <c r="FH105" s="233"/>
      <c r="FI105" s="233"/>
      <c r="FJ105" s="233"/>
      <c r="FK105" s="234"/>
    </row>
    <row r="106" spans="1:194" ht="15" customHeight="1">
      <c r="FJ106" s="42"/>
      <c r="FK106" s="41" t="s">
        <v>164</v>
      </c>
    </row>
    <row r="107" spans="1:194" s="12" customFormat="1" ht="33" customHeight="1">
      <c r="A107" s="161" t="s">
        <v>136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 t="s">
        <v>137</v>
      </c>
      <c r="CA107" s="123"/>
      <c r="CB107" s="123"/>
      <c r="CC107" s="123"/>
      <c r="CD107" s="123"/>
      <c r="CE107" s="123"/>
      <c r="CF107" s="123"/>
      <c r="CG107" s="123" t="s">
        <v>173</v>
      </c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253" t="s">
        <v>174</v>
      </c>
      <c r="CS107" s="253"/>
      <c r="CT107" s="253"/>
      <c r="CU107" s="253"/>
      <c r="CV107" s="253"/>
      <c r="CW107" s="253"/>
      <c r="CX107" s="253"/>
      <c r="CY107" s="253"/>
      <c r="CZ107" s="253"/>
      <c r="DA107" s="253"/>
      <c r="DB107" s="253"/>
      <c r="DC107" s="253"/>
      <c r="DD107" s="253"/>
      <c r="DE107" s="253"/>
      <c r="DF107" s="253"/>
      <c r="DG107" s="253"/>
      <c r="DH107" s="253"/>
      <c r="DI107" s="253"/>
      <c r="DJ107" s="253" t="s">
        <v>175</v>
      </c>
      <c r="DK107" s="253"/>
      <c r="DL107" s="253"/>
      <c r="DM107" s="253"/>
      <c r="DN107" s="253"/>
      <c r="DO107" s="253"/>
      <c r="DP107" s="253"/>
      <c r="DQ107" s="253"/>
      <c r="DR107" s="253"/>
      <c r="DS107" s="253"/>
      <c r="DT107" s="253"/>
      <c r="DU107" s="253"/>
      <c r="DV107" s="253"/>
      <c r="DW107" s="253"/>
      <c r="DX107" s="253"/>
      <c r="DY107" s="253"/>
      <c r="DZ107" s="253"/>
      <c r="EA107" s="253"/>
      <c r="EB107" s="253" t="s">
        <v>2</v>
      </c>
      <c r="EC107" s="253"/>
      <c r="ED107" s="253"/>
      <c r="EE107" s="253"/>
      <c r="EF107" s="253"/>
      <c r="EG107" s="253"/>
      <c r="EH107" s="253"/>
      <c r="EI107" s="253"/>
      <c r="EJ107" s="253"/>
      <c r="EK107" s="253"/>
      <c r="EL107" s="253"/>
      <c r="EM107" s="253"/>
      <c r="EN107" s="253"/>
      <c r="EO107" s="253"/>
      <c r="EP107" s="253"/>
      <c r="EQ107" s="253"/>
      <c r="ER107" s="253"/>
      <c r="ES107" s="253"/>
      <c r="ET107" s="253" t="s">
        <v>1</v>
      </c>
      <c r="EU107" s="253"/>
      <c r="EV107" s="253"/>
      <c r="EW107" s="253"/>
      <c r="EX107" s="253"/>
      <c r="EY107" s="253"/>
      <c r="EZ107" s="253"/>
      <c r="FA107" s="253"/>
      <c r="FB107" s="253"/>
      <c r="FC107" s="253"/>
      <c r="FD107" s="253"/>
      <c r="FE107" s="253"/>
      <c r="FF107" s="253"/>
      <c r="FG107" s="253"/>
      <c r="FH107" s="253"/>
      <c r="FI107" s="253"/>
      <c r="FJ107" s="253"/>
      <c r="FK107" s="256"/>
      <c r="FL107" s="39"/>
      <c r="FM107" s="39"/>
      <c r="FN107" s="39"/>
    </row>
    <row r="108" spans="1:194" s="13" customFormat="1" ht="12" customHeight="1" thickBot="1">
      <c r="A108" s="158">
        <v>1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98">
        <v>2</v>
      </c>
      <c r="CA108" s="98"/>
      <c r="CB108" s="98"/>
      <c r="CC108" s="98"/>
      <c r="CD108" s="98"/>
      <c r="CE108" s="98"/>
      <c r="CF108" s="98"/>
      <c r="CG108" s="98">
        <v>3</v>
      </c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255">
        <v>4</v>
      </c>
      <c r="CS108" s="255"/>
      <c r="CT108" s="255"/>
      <c r="CU108" s="255"/>
      <c r="CV108" s="255"/>
      <c r="CW108" s="255"/>
      <c r="CX108" s="2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>
        <v>5</v>
      </c>
      <c r="DK108" s="255"/>
      <c r="DL108" s="255"/>
      <c r="DM108" s="255"/>
      <c r="DN108" s="255"/>
      <c r="DO108" s="255"/>
      <c r="DP108" s="255"/>
      <c r="DQ108" s="255"/>
      <c r="DR108" s="255"/>
      <c r="DS108" s="255"/>
      <c r="DT108" s="255"/>
      <c r="DU108" s="255"/>
      <c r="DV108" s="255"/>
      <c r="DW108" s="255"/>
      <c r="DX108" s="255"/>
      <c r="DY108" s="255"/>
      <c r="DZ108" s="255"/>
      <c r="EA108" s="255"/>
      <c r="EB108" s="255">
        <v>6</v>
      </c>
      <c r="EC108" s="255"/>
      <c r="ED108" s="255"/>
      <c r="EE108" s="255"/>
      <c r="EF108" s="255"/>
      <c r="EG108" s="255"/>
      <c r="EH108" s="255"/>
      <c r="EI108" s="255"/>
      <c r="EJ108" s="255"/>
      <c r="EK108" s="255"/>
      <c r="EL108" s="255"/>
      <c r="EM108" s="255"/>
      <c r="EN108" s="255"/>
      <c r="EO108" s="255"/>
      <c r="EP108" s="255"/>
      <c r="EQ108" s="255"/>
      <c r="ER108" s="255"/>
      <c r="ES108" s="255"/>
      <c r="ET108" s="255">
        <v>7</v>
      </c>
      <c r="EU108" s="255"/>
      <c r="EV108" s="255"/>
      <c r="EW108" s="255"/>
      <c r="EX108" s="255"/>
      <c r="EY108" s="255"/>
      <c r="EZ108" s="255"/>
      <c r="FA108" s="255"/>
      <c r="FB108" s="255"/>
      <c r="FC108" s="255"/>
      <c r="FD108" s="255"/>
      <c r="FE108" s="255"/>
      <c r="FF108" s="255"/>
      <c r="FG108" s="255"/>
      <c r="FH108" s="255"/>
      <c r="FI108" s="255"/>
      <c r="FJ108" s="255"/>
      <c r="FK108" s="269"/>
      <c r="FL108" s="40"/>
      <c r="FM108" s="40"/>
      <c r="FN108" s="40"/>
    </row>
    <row r="109" spans="1:194" ht="25.5" customHeight="1">
      <c r="A109" s="207" t="s">
        <v>98</v>
      </c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8"/>
      <c r="BZ109" s="138" t="s">
        <v>95</v>
      </c>
      <c r="CA109" s="139"/>
      <c r="CB109" s="139"/>
      <c r="CC109" s="139"/>
      <c r="CD109" s="139"/>
      <c r="CE109" s="139"/>
      <c r="CF109" s="139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254">
        <f>CR110-CR138</f>
        <v>12620.300000000003</v>
      </c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>
        <f>DJ110-DJ138</f>
        <v>-57723.980000001378</v>
      </c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>
        <f>EB110-EB138</f>
        <v>0</v>
      </c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>
        <f>SUM(CR109:ES109)</f>
        <v>-45103.680000001375</v>
      </c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  <c r="FF109" s="254"/>
      <c r="FG109" s="254"/>
      <c r="FH109" s="254"/>
      <c r="FI109" s="254"/>
      <c r="FJ109" s="254"/>
      <c r="FK109" s="270"/>
    </row>
    <row r="110" spans="1:194" ht="23.25" customHeight="1">
      <c r="A110" s="124" t="s">
        <v>235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5"/>
      <c r="BZ110" s="65" t="s">
        <v>101</v>
      </c>
      <c r="CA110" s="66"/>
      <c r="CB110" s="66"/>
      <c r="CC110" s="66"/>
      <c r="CD110" s="66"/>
      <c r="CE110" s="66"/>
      <c r="CF110" s="66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233">
        <f>CR111+CR115+CR119+CR123+CR127+CR131</f>
        <v>12695.300000000003</v>
      </c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>
        <f>DJ111+DJ115+DJ119+DJ123+DJ127+DJ131</f>
        <v>-56007.38000000082</v>
      </c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33"/>
      <c r="DW110" s="233"/>
      <c r="DX110" s="233"/>
      <c r="DY110" s="233"/>
      <c r="DZ110" s="233"/>
      <c r="EA110" s="233"/>
      <c r="EB110" s="233">
        <f>EB111+EB115+EB119+EB123+EB127+EB131</f>
        <v>0</v>
      </c>
      <c r="EC110" s="233"/>
      <c r="ED110" s="233"/>
      <c r="EE110" s="233"/>
      <c r="EF110" s="233"/>
      <c r="EG110" s="233"/>
      <c r="EH110" s="233"/>
      <c r="EI110" s="233"/>
      <c r="EJ110" s="233"/>
      <c r="EK110" s="233"/>
      <c r="EL110" s="233"/>
      <c r="EM110" s="233"/>
      <c r="EN110" s="233"/>
      <c r="EO110" s="233"/>
      <c r="EP110" s="233"/>
      <c r="EQ110" s="233"/>
      <c r="ER110" s="233"/>
      <c r="ES110" s="233"/>
      <c r="ET110" s="233">
        <f>SUM(CR110:ES110)</f>
        <v>-43312.080000000817</v>
      </c>
      <c r="EU110" s="233"/>
      <c r="EV110" s="233"/>
      <c r="EW110" s="233"/>
      <c r="EX110" s="233"/>
      <c r="EY110" s="233"/>
      <c r="EZ110" s="233"/>
      <c r="FA110" s="233"/>
      <c r="FB110" s="233"/>
      <c r="FC110" s="233"/>
      <c r="FD110" s="233"/>
      <c r="FE110" s="233"/>
      <c r="FF110" s="233"/>
      <c r="FG110" s="233"/>
      <c r="FH110" s="233"/>
      <c r="FI110" s="233"/>
      <c r="FJ110" s="233"/>
      <c r="FK110" s="234"/>
      <c r="FM110" s="229"/>
      <c r="FN110" s="229"/>
      <c r="FO110" s="229"/>
      <c r="FP110" s="229"/>
      <c r="FQ110" s="229"/>
      <c r="FR110" s="229"/>
      <c r="FS110" s="229"/>
      <c r="FT110" s="229"/>
      <c r="FU110" s="229"/>
      <c r="FV110" s="229"/>
      <c r="FW110" s="229"/>
      <c r="FX110" s="229"/>
      <c r="FY110" s="229"/>
      <c r="FZ110" s="47"/>
      <c r="GA110" s="229"/>
      <c r="GB110" s="229"/>
      <c r="GC110" s="229"/>
      <c r="GD110" s="229"/>
      <c r="GE110" s="229"/>
      <c r="GF110" s="229"/>
      <c r="GG110" s="229"/>
      <c r="GH110" s="229"/>
      <c r="GI110" s="229"/>
      <c r="GJ110" s="229"/>
      <c r="GK110" s="229"/>
      <c r="GL110" s="229"/>
    </row>
    <row r="111" spans="1:194" ht="15" customHeight="1">
      <c r="A111" s="126" t="s">
        <v>209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7"/>
      <c r="BZ111" s="65" t="s">
        <v>102</v>
      </c>
      <c r="CA111" s="66"/>
      <c r="CB111" s="66"/>
      <c r="CC111" s="66"/>
      <c r="CD111" s="66"/>
      <c r="CE111" s="66"/>
      <c r="CF111" s="66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233">
        <f>CR112-CR114</f>
        <v>0</v>
      </c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3"/>
      <c r="DD111" s="233"/>
      <c r="DE111" s="233"/>
      <c r="DF111" s="233"/>
      <c r="DG111" s="233"/>
      <c r="DH111" s="233"/>
      <c r="DI111" s="233"/>
      <c r="DJ111" s="233">
        <f>DJ112-DJ114</f>
        <v>21719.509999999776</v>
      </c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33"/>
      <c r="DW111" s="233"/>
      <c r="DX111" s="233"/>
      <c r="DY111" s="233"/>
      <c r="DZ111" s="233"/>
      <c r="EA111" s="233"/>
      <c r="EB111" s="233">
        <f>EB112-EB114</f>
        <v>0</v>
      </c>
      <c r="EC111" s="233"/>
      <c r="ED111" s="233"/>
      <c r="EE111" s="233"/>
      <c r="EF111" s="233"/>
      <c r="EG111" s="233"/>
      <c r="EH111" s="233"/>
      <c r="EI111" s="233"/>
      <c r="EJ111" s="233"/>
      <c r="EK111" s="233"/>
      <c r="EL111" s="233"/>
      <c r="EM111" s="233"/>
      <c r="EN111" s="233"/>
      <c r="EO111" s="233"/>
      <c r="EP111" s="233"/>
      <c r="EQ111" s="233"/>
      <c r="ER111" s="233"/>
      <c r="ES111" s="233"/>
      <c r="ET111" s="233">
        <f>SUM(CR111:ES111)</f>
        <v>21719.509999999776</v>
      </c>
      <c r="EU111" s="233"/>
      <c r="EV111" s="233"/>
      <c r="EW111" s="233"/>
      <c r="EX111" s="233"/>
      <c r="EY111" s="233"/>
      <c r="EZ111" s="233"/>
      <c r="FA111" s="233"/>
      <c r="FB111" s="233"/>
      <c r="FC111" s="233"/>
      <c r="FD111" s="233"/>
      <c r="FE111" s="233"/>
      <c r="FF111" s="233"/>
      <c r="FG111" s="233"/>
      <c r="FH111" s="233"/>
      <c r="FI111" s="233"/>
      <c r="FJ111" s="233"/>
      <c r="FK111" s="234"/>
      <c r="FM111" s="32" t="s">
        <v>258</v>
      </c>
    </row>
    <row r="112" spans="1:194" ht="12" customHeight="1">
      <c r="A112" s="128" t="s">
        <v>23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9"/>
      <c r="BZ112" s="79" t="s">
        <v>103</v>
      </c>
      <c r="CA112" s="80"/>
      <c r="CB112" s="80"/>
      <c r="CC112" s="80"/>
      <c r="CD112" s="80"/>
      <c r="CE112" s="80"/>
      <c r="CF112" s="81"/>
      <c r="CG112" s="73">
        <v>510</v>
      </c>
      <c r="CH112" s="74"/>
      <c r="CI112" s="74"/>
      <c r="CJ112" s="74"/>
      <c r="CK112" s="74"/>
      <c r="CL112" s="74"/>
      <c r="CM112" s="74"/>
      <c r="CN112" s="74"/>
      <c r="CO112" s="74"/>
      <c r="CP112" s="74"/>
      <c r="CQ112" s="75"/>
      <c r="CR112" s="235">
        <v>32258.75</v>
      </c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7"/>
      <c r="DJ112" s="235">
        <v>4618578.99</v>
      </c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36"/>
      <c r="DX112" s="236"/>
      <c r="DY112" s="236"/>
      <c r="DZ112" s="236"/>
      <c r="EA112" s="237"/>
      <c r="EB112" s="235"/>
      <c r="EC112" s="236"/>
      <c r="ED112" s="236"/>
      <c r="EE112" s="236"/>
      <c r="EF112" s="236"/>
      <c r="EG112" s="236"/>
      <c r="EH112" s="236"/>
      <c r="EI112" s="236"/>
      <c r="EJ112" s="236"/>
      <c r="EK112" s="236"/>
      <c r="EL112" s="236"/>
      <c r="EM112" s="236"/>
      <c r="EN112" s="236"/>
      <c r="EO112" s="236"/>
      <c r="EP112" s="236"/>
      <c r="EQ112" s="236"/>
      <c r="ER112" s="236"/>
      <c r="ES112" s="237"/>
      <c r="ET112" s="241">
        <f>SUM(CR112:ES113)</f>
        <v>4650837.74</v>
      </c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3"/>
    </row>
    <row r="113" spans="1:194" ht="12" customHeight="1">
      <c r="A113" s="196" t="s">
        <v>210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7"/>
      <c r="BZ113" s="82"/>
      <c r="CA113" s="83"/>
      <c r="CB113" s="83"/>
      <c r="CC113" s="83"/>
      <c r="CD113" s="83"/>
      <c r="CE113" s="83"/>
      <c r="CF113" s="84"/>
      <c r="CG113" s="76"/>
      <c r="CH113" s="77"/>
      <c r="CI113" s="77"/>
      <c r="CJ113" s="77"/>
      <c r="CK113" s="77"/>
      <c r="CL113" s="77"/>
      <c r="CM113" s="77"/>
      <c r="CN113" s="77"/>
      <c r="CO113" s="77"/>
      <c r="CP113" s="77"/>
      <c r="CQ113" s="78"/>
      <c r="CR113" s="238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40"/>
      <c r="DJ113" s="238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40"/>
      <c r="EB113" s="238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40"/>
      <c r="ET113" s="244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6"/>
      <c r="FM113" s="230" t="s">
        <v>259</v>
      </c>
      <c r="FN113" s="230"/>
      <c r="FO113" s="230"/>
      <c r="FP113" s="230"/>
      <c r="FQ113" s="230"/>
      <c r="FR113" s="230"/>
      <c r="FS113" s="230"/>
      <c r="FT113" s="230"/>
      <c r="FU113" s="230"/>
      <c r="FV113" s="230"/>
      <c r="FW113" s="230"/>
      <c r="FX113" s="230"/>
      <c r="FY113" s="230"/>
      <c r="FZ113" s="230"/>
      <c r="GA113" s="230"/>
      <c r="GB113" s="230"/>
      <c r="GC113" s="230"/>
      <c r="GD113" s="230"/>
      <c r="GE113" s="230"/>
      <c r="GF113" s="230"/>
      <c r="GG113" s="230"/>
      <c r="GH113" s="230"/>
      <c r="GI113" s="230"/>
      <c r="GJ113" s="230"/>
      <c r="GK113" s="230"/>
      <c r="GL113" s="230"/>
    </row>
    <row r="114" spans="1:194" ht="15" customHeight="1">
      <c r="A114" s="135" t="s">
        <v>211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6"/>
      <c r="BZ114" s="65" t="s">
        <v>104</v>
      </c>
      <c r="CA114" s="66"/>
      <c r="CB114" s="66"/>
      <c r="CC114" s="66"/>
      <c r="CD114" s="66"/>
      <c r="CE114" s="66"/>
      <c r="CF114" s="66"/>
      <c r="CG114" s="97">
        <v>610</v>
      </c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250">
        <v>32258.75</v>
      </c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>
        <v>4596859.4800000004</v>
      </c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33">
        <f>SUM(CR114:ES114)</f>
        <v>4629118.2300000004</v>
      </c>
      <c r="EU114" s="233"/>
      <c r="EV114" s="233"/>
      <c r="EW114" s="233"/>
      <c r="EX114" s="233"/>
      <c r="EY114" s="233"/>
      <c r="EZ114" s="233"/>
      <c r="FA114" s="233"/>
      <c r="FB114" s="233"/>
      <c r="FC114" s="233"/>
      <c r="FD114" s="233"/>
      <c r="FE114" s="233"/>
      <c r="FF114" s="233"/>
      <c r="FG114" s="233"/>
      <c r="FH114" s="233"/>
      <c r="FI114" s="233"/>
      <c r="FJ114" s="233"/>
      <c r="FK114" s="234"/>
      <c r="FM114" s="230"/>
      <c r="FN114" s="230"/>
      <c r="FO114" s="230"/>
      <c r="FP114" s="230"/>
      <c r="FQ114" s="230"/>
      <c r="FR114" s="230"/>
      <c r="FS114" s="230"/>
      <c r="FT114" s="230"/>
      <c r="FU114" s="230"/>
      <c r="FV114" s="230"/>
      <c r="FW114" s="230"/>
      <c r="FX114" s="230"/>
      <c r="FY114" s="230"/>
      <c r="FZ114" s="230"/>
      <c r="GA114" s="230"/>
      <c r="GB114" s="230"/>
      <c r="GC114" s="230"/>
      <c r="GD114" s="230"/>
      <c r="GE114" s="230"/>
      <c r="GF114" s="230"/>
      <c r="GG114" s="230"/>
      <c r="GH114" s="230"/>
      <c r="GI114" s="230"/>
      <c r="GJ114" s="230"/>
      <c r="GK114" s="230"/>
      <c r="GL114" s="230"/>
    </row>
    <row r="115" spans="1:194" ht="15" customHeight="1">
      <c r="A115" s="126" t="s">
        <v>212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7"/>
      <c r="BZ115" s="65" t="s">
        <v>105</v>
      </c>
      <c r="CA115" s="66"/>
      <c r="CB115" s="66"/>
      <c r="CC115" s="66"/>
      <c r="CD115" s="66"/>
      <c r="CE115" s="66"/>
      <c r="CF115" s="66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233">
        <f>CR116-CR118</f>
        <v>0</v>
      </c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>
        <f>DJ116-DJ118</f>
        <v>0</v>
      </c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33"/>
      <c r="DW115" s="233"/>
      <c r="DX115" s="233"/>
      <c r="DY115" s="233"/>
      <c r="DZ115" s="233"/>
      <c r="EA115" s="233"/>
      <c r="EB115" s="233">
        <f>EB116-EB118</f>
        <v>0</v>
      </c>
      <c r="EC115" s="233"/>
      <c r="ED115" s="233"/>
      <c r="EE115" s="233"/>
      <c r="EF115" s="233"/>
      <c r="EG115" s="233"/>
      <c r="EH115" s="233"/>
      <c r="EI115" s="233"/>
      <c r="EJ115" s="233"/>
      <c r="EK115" s="233"/>
      <c r="EL115" s="233"/>
      <c r="EM115" s="233"/>
      <c r="EN115" s="233"/>
      <c r="EO115" s="233"/>
      <c r="EP115" s="233"/>
      <c r="EQ115" s="233"/>
      <c r="ER115" s="233"/>
      <c r="ES115" s="233"/>
      <c r="ET115" s="233">
        <f>SUM(CR115:ES115)</f>
        <v>0</v>
      </c>
      <c r="EU115" s="233"/>
      <c r="EV115" s="233"/>
      <c r="EW115" s="233"/>
      <c r="EX115" s="233"/>
      <c r="EY115" s="233"/>
      <c r="EZ115" s="233"/>
      <c r="FA115" s="233"/>
      <c r="FB115" s="233"/>
      <c r="FC115" s="233"/>
      <c r="FD115" s="233"/>
      <c r="FE115" s="233"/>
      <c r="FF115" s="233"/>
      <c r="FG115" s="233"/>
      <c r="FH115" s="233"/>
      <c r="FI115" s="233"/>
      <c r="FJ115" s="233"/>
      <c r="FK115" s="234"/>
      <c r="FM115" s="230"/>
      <c r="FN115" s="230"/>
      <c r="FO115" s="230"/>
      <c r="FP115" s="230"/>
      <c r="FQ115" s="230"/>
      <c r="FR115" s="230"/>
      <c r="FS115" s="230"/>
      <c r="FT115" s="230"/>
      <c r="FU115" s="230"/>
      <c r="FV115" s="230"/>
      <c r="FW115" s="230"/>
      <c r="FX115" s="230"/>
      <c r="FY115" s="230"/>
      <c r="FZ115" s="230"/>
      <c r="GA115" s="230"/>
      <c r="GB115" s="230"/>
      <c r="GC115" s="230"/>
      <c r="GD115" s="230"/>
      <c r="GE115" s="230"/>
      <c r="GF115" s="230"/>
      <c r="GG115" s="230"/>
      <c r="GH115" s="230"/>
      <c r="GI115" s="230"/>
      <c r="GJ115" s="230"/>
      <c r="GK115" s="230"/>
      <c r="GL115" s="230"/>
    </row>
    <row r="116" spans="1:194" ht="12" customHeight="1">
      <c r="A116" s="128" t="s">
        <v>23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9"/>
      <c r="BZ116" s="79" t="s">
        <v>106</v>
      </c>
      <c r="CA116" s="80"/>
      <c r="CB116" s="80"/>
      <c r="CC116" s="80"/>
      <c r="CD116" s="80"/>
      <c r="CE116" s="80"/>
      <c r="CF116" s="81"/>
      <c r="CG116" s="73">
        <v>520</v>
      </c>
      <c r="CH116" s="74"/>
      <c r="CI116" s="74"/>
      <c r="CJ116" s="74"/>
      <c r="CK116" s="74"/>
      <c r="CL116" s="74"/>
      <c r="CM116" s="74"/>
      <c r="CN116" s="74"/>
      <c r="CO116" s="74"/>
      <c r="CP116" s="74"/>
      <c r="CQ116" s="75"/>
      <c r="CR116" s="235"/>
      <c r="CS116" s="236"/>
      <c r="CT116" s="236"/>
      <c r="CU116" s="236"/>
      <c r="CV116" s="236"/>
      <c r="CW116" s="236"/>
      <c r="CX116" s="236"/>
      <c r="CY116" s="236"/>
      <c r="CZ116" s="236"/>
      <c r="DA116" s="236"/>
      <c r="DB116" s="236"/>
      <c r="DC116" s="236"/>
      <c r="DD116" s="236"/>
      <c r="DE116" s="236"/>
      <c r="DF116" s="236"/>
      <c r="DG116" s="236"/>
      <c r="DH116" s="236"/>
      <c r="DI116" s="237"/>
      <c r="DJ116" s="235"/>
      <c r="DK116" s="236"/>
      <c r="DL116" s="236"/>
      <c r="DM116" s="236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6"/>
      <c r="DX116" s="236"/>
      <c r="DY116" s="236"/>
      <c r="DZ116" s="236"/>
      <c r="EA116" s="237"/>
      <c r="EB116" s="235"/>
      <c r="EC116" s="236"/>
      <c r="ED116" s="236"/>
      <c r="EE116" s="236"/>
      <c r="EF116" s="236"/>
      <c r="EG116" s="236"/>
      <c r="EH116" s="236"/>
      <c r="EI116" s="236"/>
      <c r="EJ116" s="236"/>
      <c r="EK116" s="236"/>
      <c r="EL116" s="236"/>
      <c r="EM116" s="236"/>
      <c r="EN116" s="236"/>
      <c r="EO116" s="236"/>
      <c r="EP116" s="236"/>
      <c r="EQ116" s="236"/>
      <c r="ER116" s="236"/>
      <c r="ES116" s="237"/>
      <c r="ET116" s="241">
        <f>SUM(CR116:ES117)</f>
        <v>0</v>
      </c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3"/>
    </row>
    <row r="117" spans="1:194" ht="12" customHeight="1">
      <c r="A117" s="209" t="s">
        <v>213</v>
      </c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10"/>
      <c r="BZ117" s="82"/>
      <c r="CA117" s="83"/>
      <c r="CB117" s="83"/>
      <c r="CC117" s="83"/>
      <c r="CD117" s="83"/>
      <c r="CE117" s="83"/>
      <c r="CF117" s="84"/>
      <c r="CG117" s="76"/>
      <c r="CH117" s="77"/>
      <c r="CI117" s="77"/>
      <c r="CJ117" s="77"/>
      <c r="CK117" s="77"/>
      <c r="CL117" s="77"/>
      <c r="CM117" s="77"/>
      <c r="CN117" s="77"/>
      <c r="CO117" s="77"/>
      <c r="CP117" s="77"/>
      <c r="CQ117" s="78"/>
      <c r="CR117" s="238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40"/>
      <c r="DJ117" s="238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40"/>
      <c r="EB117" s="238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40"/>
      <c r="ET117" s="244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6"/>
    </row>
    <row r="118" spans="1:194" ht="15" customHeight="1">
      <c r="A118" s="211" t="s">
        <v>214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2"/>
      <c r="BZ118" s="65" t="s">
        <v>107</v>
      </c>
      <c r="CA118" s="66"/>
      <c r="CB118" s="66"/>
      <c r="CC118" s="66"/>
      <c r="CD118" s="66"/>
      <c r="CE118" s="66"/>
      <c r="CF118" s="66"/>
      <c r="CG118" s="97">
        <v>620</v>
      </c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250"/>
      <c r="CS118" s="250"/>
      <c r="CT118" s="250"/>
      <c r="CU118" s="250"/>
      <c r="CV118" s="250"/>
      <c r="CW118" s="250"/>
      <c r="CX118" s="250"/>
      <c r="CY118" s="250"/>
      <c r="CZ118" s="250"/>
      <c r="DA118" s="250"/>
      <c r="DB118" s="250"/>
      <c r="DC118" s="250"/>
      <c r="DD118" s="250"/>
      <c r="DE118" s="250"/>
      <c r="DF118" s="250"/>
      <c r="DG118" s="250"/>
      <c r="DH118" s="250"/>
      <c r="DI118" s="250"/>
      <c r="DJ118" s="250"/>
      <c r="DK118" s="250"/>
      <c r="DL118" s="250"/>
      <c r="DM118" s="250"/>
      <c r="DN118" s="250"/>
      <c r="DO118" s="250"/>
      <c r="DP118" s="250"/>
      <c r="DQ118" s="250"/>
      <c r="DR118" s="250"/>
      <c r="DS118" s="250"/>
      <c r="DT118" s="250"/>
      <c r="DU118" s="250"/>
      <c r="DV118" s="250"/>
      <c r="DW118" s="250"/>
      <c r="DX118" s="250"/>
      <c r="DY118" s="250"/>
      <c r="DZ118" s="250"/>
      <c r="EA118" s="250"/>
      <c r="EB118" s="250"/>
      <c r="EC118" s="250"/>
      <c r="ED118" s="250"/>
      <c r="EE118" s="250"/>
      <c r="EF118" s="250"/>
      <c r="EG118" s="250"/>
      <c r="EH118" s="250"/>
      <c r="EI118" s="250"/>
      <c r="EJ118" s="250"/>
      <c r="EK118" s="250"/>
      <c r="EL118" s="250"/>
      <c r="EM118" s="250"/>
      <c r="EN118" s="250"/>
      <c r="EO118" s="250"/>
      <c r="EP118" s="250"/>
      <c r="EQ118" s="250"/>
      <c r="ER118" s="250"/>
      <c r="ES118" s="250"/>
      <c r="ET118" s="233">
        <f>SUM(CR118:ES118)</f>
        <v>0</v>
      </c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4"/>
    </row>
    <row r="119" spans="1:194" ht="15" customHeight="1">
      <c r="A119" s="126" t="s">
        <v>96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7"/>
      <c r="BZ119" s="65" t="s">
        <v>108</v>
      </c>
      <c r="CA119" s="66"/>
      <c r="CB119" s="66"/>
      <c r="CC119" s="66"/>
      <c r="CD119" s="66"/>
      <c r="CE119" s="66"/>
      <c r="CF119" s="66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233">
        <f>CR120-CR122</f>
        <v>0</v>
      </c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>
        <f>DJ120-DJ122</f>
        <v>0</v>
      </c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>
        <f>EB120-EB122</f>
        <v>0</v>
      </c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>
        <f>SUM(CR119:ES119)</f>
        <v>0</v>
      </c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4"/>
    </row>
    <row r="120" spans="1:194" ht="12" customHeight="1">
      <c r="A120" s="128" t="s">
        <v>23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9"/>
      <c r="BZ120" s="79" t="s">
        <v>109</v>
      </c>
      <c r="CA120" s="80"/>
      <c r="CB120" s="80"/>
      <c r="CC120" s="80"/>
      <c r="CD120" s="80"/>
      <c r="CE120" s="80"/>
      <c r="CF120" s="81"/>
      <c r="CG120" s="73">
        <v>530</v>
      </c>
      <c r="CH120" s="74"/>
      <c r="CI120" s="74"/>
      <c r="CJ120" s="74"/>
      <c r="CK120" s="74"/>
      <c r="CL120" s="74"/>
      <c r="CM120" s="74"/>
      <c r="CN120" s="74"/>
      <c r="CO120" s="74"/>
      <c r="CP120" s="74"/>
      <c r="CQ120" s="75"/>
      <c r="CR120" s="235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7"/>
      <c r="DJ120" s="235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36"/>
      <c r="DX120" s="236"/>
      <c r="DY120" s="236"/>
      <c r="DZ120" s="236"/>
      <c r="EA120" s="237"/>
      <c r="EB120" s="235"/>
      <c r="EC120" s="236"/>
      <c r="ED120" s="236"/>
      <c r="EE120" s="236"/>
      <c r="EF120" s="236"/>
      <c r="EG120" s="236"/>
      <c r="EH120" s="236"/>
      <c r="EI120" s="236"/>
      <c r="EJ120" s="236"/>
      <c r="EK120" s="236"/>
      <c r="EL120" s="236"/>
      <c r="EM120" s="236"/>
      <c r="EN120" s="236"/>
      <c r="EO120" s="236"/>
      <c r="EP120" s="236"/>
      <c r="EQ120" s="236"/>
      <c r="ER120" s="236"/>
      <c r="ES120" s="237"/>
      <c r="ET120" s="241">
        <f>SUM(CR120:ES121)</f>
        <v>0</v>
      </c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3"/>
    </row>
    <row r="121" spans="1:194" ht="12" customHeight="1">
      <c r="A121" s="196" t="s">
        <v>99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7"/>
      <c r="BZ121" s="82"/>
      <c r="CA121" s="83"/>
      <c r="CB121" s="83"/>
      <c r="CC121" s="83"/>
      <c r="CD121" s="83"/>
      <c r="CE121" s="83"/>
      <c r="CF121" s="84"/>
      <c r="CG121" s="76"/>
      <c r="CH121" s="77"/>
      <c r="CI121" s="77"/>
      <c r="CJ121" s="77"/>
      <c r="CK121" s="77"/>
      <c r="CL121" s="77"/>
      <c r="CM121" s="77"/>
      <c r="CN121" s="77"/>
      <c r="CO121" s="77"/>
      <c r="CP121" s="77"/>
      <c r="CQ121" s="78"/>
      <c r="CR121" s="238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0"/>
      <c r="DJ121" s="238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40"/>
      <c r="EB121" s="238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40"/>
      <c r="ET121" s="244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6"/>
    </row>
    <row r="122" spans="1:194" ht="15" customHeight="1">
      <c r="A122" s="135" t="s">
        <v>100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6"/>
      <c r="BZ122" s="65" t="s">
        <v>110</v>
      </c>
      <c r="CA122" s="66"/>
      <c r="CB122" s="66"/>
      <c r="CC122" s="66"/>
      <c r="CD122" s="66"/>
      <c r="CE122" s="66"/>
      <c r="CF122" s="66"/>
      <c r="CG122" s="97">
        <v>630</v>
      </c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250"/>
      <c r="CS122" s="250"/>
      <c r="CT122" s="250"/>
      <c r="CU122" s="250"/>
      <c r="CV122" s="250"/>
      <c r="CW122" s="250"/>
      <c r="CX122" s="250"/>
      <c r="CY122" s="250"/>
      <c r="CZ122" s="250"/>
      <c r="DA122" s="250"/>
      <c r="DB122" s="250"/>
      <c r="DC122" s="250"/>
      <c r="DD122" s="250"/>
      <c r="DE122" s="250"/>
      <c r="DF122" s="250"/>
      <c r="DG122" s="250"/>
      <c r="DH122" s="250"/>
      <c r="DI122" s="250"/>
      <c r="DJ122" s="250"/>
      <c r="DK122" s="250"/>
      <c r="DL122" s="250"/>
      <c r="DM122" s="250"/>
      <c r="DN122" s="250"/>
      <c r="DO122" s="250"/>
      <c r="DP122" s="250"/>
      <c r="DQ122" s="250"/>
      <c r="DR122" s="250"/>
      <c r="DS122" s="250"/>
      <c r="DT122" s="250"/>
      <c r="DU122" s="250"/>
      <c r="DV122" s="250"/>
      <c r="DW122" s="250"/>
      <c r="DX122" s="250"/>
      <c r="DY122" s="250"/>
      <c r="DZ122" s="250"/>
      <c r="EA122" s="250"/>
      <c r="EB122" s="250"/>
      <c r="EC122" s="250"/>
      <c r="ED122" s="250"/>
      <c r="EE122" s="250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33">
        <f>SUM(CR122:ES122)</f>
        <v>0</v>
      </c>
      <c r="EU122" s="233"/>
      <c r="EV122" s="233"/>
      <c r="EW122" s="233"/>
      <c r="EX122" s="233"/>
      <c r="EY122" s="233"/>
      <c r="EZ122" s="233"/>
      <c r="FA122" s="233"/>
      <c r="FB122" s="233"/>
      <c r="FC122" s="233"/>
      <c r="FD122" s="233"/>
      <c r="FE122" s="233"/>
      <c r="FF122" s="233"/>
      <c r="FG122" s="233"/>
      <c r="FH122" s="233"/>
      <c r="FI122" s="233"/>
      <c r="FJ122" s="233"/>
      <c r="FK122" s="234"/>
    </row>
    <row r="123" spans="1:194" ht="15" customHeight="1">
      <c r="A123" s="126" t="s">
        <v>215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7"/>
      <c r="BZ123" s="65" t="s">
        <v>111</v>
      </c>
      <c r="CA123" s="66"/>
      <c r="CB123" s="66"/>
      <c r="CC123" s="66"/>
      <c r="CD123" s="66"/>
      <c r="CE123" s="66"/>
      <c r="CF123" s="66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233">
        <f>CR124-CR126</f>
        <v>0</v>
      </c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>
        <f>DJ124-DJ126</f>
        <v>0</v>
      </c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33"/>
      <c r="DX123" s="233"/>
      <c r="DY123" s="233"/>
      <c r="DZ123" s="233"/>
      <c r="EA123" s="233"/>
      <c r="EB123" s="233">
        <f>EB124-EB126</f>
        <v>0</v>
      </c>
      <c r="EC123" s="233"/>
      <c r="ED123" s="233"/>
      <c r="EE123" s="233"/>
      <c r="EF123" s="233"/>
      <c r="EG123" s="233"/>
      <c r="EH123" s="233"/>
      <c r="EI123" s="233"/>
      <c r="EJ123" s="233"/>
      <c r="EK123" s="233"/>
      <c r="EL123" s="233"/>
      <c r="EM123" s="233"/>
      <c r="EN123" s="233"/>
      <c r="EO123" s="233"/>
      <c r="EP123" s="233"/>
      <c r="EQ123" s="233"/>
      <c r="ER123" s="233"/>
      <c r="ES123" s="233"/>
      <c r="ET123" s="233">
        <f>SUM(CR123:ES123)</f>
        <v>0</v>
      </c>
      <c r="EU123" s="233"/>
      <c r="EV123" s="233"/>
      <c r="EW123" s="233"/>
      <c r="EX123" s="233"/>
      <c r="EY123" s="233"/>
      <c r="EZ123" s="233"/>
      <c r="FA123" s="233"/>
      <c r="FB123" s="233"/>
      <c r="FC123" s="233"/>
      <c r="FD123" s="233"/>
      <c r="FE123" s="233"/>
      <c r="FF123" s="233"/>
      <c r="FG123" s="233"/>
      <c r="FH123" s="233"/>
      <c r="FI123" s="233"/>
      <c r="FJ123" s="233"/>
      <c r="FK123" s="234"/>
    </row>
    <row r="124" spans="1:194" ht="12" customHeight="1">
      <c r="A124" s="128" t="s">
        <v>23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9"/>
      <c r="BZ124" s="79" t="s">
        <v>112</v>
      </c>
      <c r="CA124" s="80"/>
      <c r="CB124" s="80"/>
      <c r="CC124" s="80"/>
      <c r="CD124" s="80"/>
      <c r="CE124" s="80"/>
      <c r="CF124" s="81"/>
      <c r="CG124" s="73">
        <v>540</v>
      </c>
      <c r="CH124" s="74"/>
      <c r="CI124" s="74"/>
      <c r="CJ124" s="74"/>
      <c r="CK124" s="74"/>
      <c r="CL124" s="74"/>
      <c r="CM124" s="74"/>
      <c r="CN124" s="74"/>
      <c r="CO124" s="74"/>
      <c r="CP124" s="74"/>
      <c r="CQ124" s="75"/>
      <c r="CR124" s="235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7"/>
      <c r="DJ124" s="235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6"/>
      <c r="DX124" s="236"/>
      <c r="DY124" s="236"/>
      <c r="DZ124" s="236"/>
      <c r="EA124" s="237"/>
      <c r="EB124" s="235"/>
      <c r="EC124" s="236"/>
      <c r="ED124" s="236"/>
      <c r="EE124" s="236"/>
      <c r="EF124" s="236"/>
      <c r="EG124" s="236"/>
      <c r="EH124" s="236"/>
      <c r="EI124" s="236"/>
      <c r="EJ124" s="236"/>
      <c r="EK124" s="236"/>
      <c r="EL124" s="236"/>
      <c r="EM124" s="236"/>
      <c r="EN124" s="236"/>
      <c r="EO124" s="236"/>
      <c r="EP124" s="236"/>
      <c r="EQ124" s="236"/>
      <c r="ER124" s="236"/>
      <c r="ES124" s="237"/>
      <c r="ET124" s="241">
        <f>SUM(CR124:ES125)</f>
        <v>0</v>
      </c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3"/>
    </row>
    <row r="125" spans="1:194" ht="12" customHeight="1">
      <c r="A125" s="196" t="s">
        <v>216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7"/>
      <c r="BZ125" s="82"/>
      <c r="CA125" s="83"/>
      <c r="CB125" s="83"/>
      <c r="CC125" s="83"/>
      <c r="CD125" s="83"/>
      <c r="CE125" s="83"/>
      <c r="CF125" s="84"/>
      <c r="CG125" s="76"/>
      <c r="CH125" s="77"/>
      <c r="CI125" s="77"/>
      <c r="CJ125" s="77"/>
      <c r="CK125" s="77"/>
      <c r="CL125" s="77"/>
      <c r="CM125" s="77"/>
      <c r="CN125" s="77"/>
      <c r="CO125" s="77"/>
      <c r="CP125" s="77"/>
      <c r="CQ125" s="78"/>
      <c r="CR125" s="238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40"/>
      <c r="DJ125" s="238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40"/>
      <c r="EB125" s="238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40"/>
      <c r="ET125" s="244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6"/>
    </row>
    <row r="126" spans="1:194" ht="15" customHeight="1">
      <c r="A126" s="135" t="s">
        <v>217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6"/>
      <c r="BZ126" s="65" t="s">
        <v>113</v>
      </c>
      <c r="CA126" s="66"/>
      <c r="CB126" s="66"/>
      <c r="CC126" s="66"/>
      <c r="CD126" s="66"/>
      <c r="CE126" s="66"/>
      <c r="CF126" s="66"/>
      <c r="CG126" s="97">
        <v>640</v>
      </c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33">
        <f>SUM(CR126:ES126)</f>
        <v>0</v>
      </c>
      <c r="EU126" s="233"/>
      <c r="EV126" s="233"/>
      <c r="EW126" s="233"/>
      <c r="EX126" s="233"/>
      <c r="EY126" s="233"/>
      <c r="EZ126" s="233"/>
      <c r="FA126" s="233"/>
      <c r="FB126" s="233"/>
      <c r="FC126" s="233"/>
      <c r="FD126" s="233"/>
      <c r="FE126" s="233"/>
      <c r="FF126" s="233"/>
      <c r="FG126" s="233"/>
      <c r="FH126" s="233"/>
      <c r="FI126" s="233"/>
      <c r="FJ126" s="233"/>
      <c r="FK126" s="234"/>
    </row>
    <row r="127" spans="1:194" ht="15" customHeight="1">
      <c r="A127" s="126" t="s">
        <v>97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7"/>
      <c r="BZ127" s="65" t="s">
        <v>114</v>
      </c>
      <c r="CA127" s="66"/>
      <c r="CB127" s="66"/>
      <c r="CC127" s="66"/>
      <c r="CD127" s="66"/>
      <c r="CE127" s="66"/>
      <c r="CF127" s="66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233">
        <f>CR128-CR130</f>
        <v>0</v>
      </c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>
        <f>DJ128-DJ130</f>
        <v>0</v>
      </c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33"/>
      <c r="DX127" s="233"/>
      <c r="DY127" s="233"/>
      <c r="DZ127" s="233"/>
      <c r="EA127" s="233"/>
      <c r="EB127" s="233">
        <f>EB128-EB130</f>
        <v>0</v>
      </c>
      <c r="EC127" s="233"/>
      <c r="ED127" s="233"/>
      <c r="EE127" s="233"/>
      <c r="EF127" s="233"/>
      <c r="EG127" s="233"/>
      <c r="EH127" s="233"/>
      <c r="EI127" s="233"/>
      <c r="EJ127" s="233"/>
      <c r="EK127" s="233"/>
      <c r="EL127" s="233"/>
      <c r="EM127" s="233"/>
      <c r="EN127" s="233"/>
      <c r="EO127" s="233"/>
      <c r="EP127" s="233"/>
      <c r="EQ127" s="233"/>
      <c r="ER127" s="233"/>
      <c r="ES127" s="233"/>
      <c r="ET127" s="233">
        <f>SUM(CR127:ES127)</f>
        <v>0</v>
      </c>
      <c r="EU127" s="233"/>
      <c r="EV127" s="233"/>
      <c r="EW127" s="233"/>
      <c r="EX127" s="233"/>
      <c r="EY127" s="233"/>
      <c r="EZ127" s="233"/>
      <c r="FA127" s="233"/>
      <c r="FB127" s="233"/>
      <c r="FC127" s="233"/>
      <c r="FD127" s="233"/>
      <c r="FE127" s="233"/>
      <c r="FF127" s="233"/>
      <c r="FG127" s="233"/>
      <c r="FH127" s="233"/>
      <c r="FI127" s="233"/>
      <c r="FJ127" s="233"/>
      <c r="FK127" s="234"/>
    </row>
    <row r="128" spans="1:194" ht="12" customHeight="1">
      <c r="A128" s="128" t="s">
        <v>23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9"/>
      <c r="BZ128" s="79" t="s">
        <v>115</v>
      </c>
      <c r="CA128" s="80"/>
      <c r="CB128" s="80"/>
      <c r="CC128" s="80"/>
      <c r="CD128" s="80"/>
      <c r="CE128" s="80"/>
      <c r="CF128" s="81"/>
      <c r="CG128" s="73">
        <v>550</v>
      </c>
      <c r="CH128" s="74"/>
      <c r="CI128" s="74"/>
      <c r="CJ128" s="74"/>
      <c r="CK128" s="74"/>
      <c r="CL128" s="74"/>
      <c r="CM128" s="74"/>
      <c r="CN128" s="74"/>
      <c r="CO128" s="74"/>
      <c r="CP128" s="74"/>
      <c r="CQ128" s="75"/>
      <c r="CR128" s="235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7"/>
      <c r="DJ128" s="235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36"/>
      <c r="DX128" s="236"/>
      <c r="DY128" s="236"/>
      <c r="DZ128" s="236"/>
      <c r="EA128" s="237"/>
      <c r="EB128" s="235"/>
      <c r="EC128" s="236"/>
      <c r="ED128" s="236"/>
      <c r="EE128" s="236"/>
      <c r="EF128" s="236"/>
      <c r="EG128" s="236"/>
      <c r="EH128" s="236"/>
      <c r="EI128" s="236"/>
      <c r="EJ128" s="236"/>
      <c r="EK128" s="236"/>
      <c r="EL128" s="236"/>
      <c r="EM128" s="236"/>
      <c r="EN128" s="236"/>
      <c r="EO128" s="236"/>
      <c r="EP128" s="236"/>
      <c r="EQ128" s="236"/>
      <c r="ER128" s="236"/>
      <c r="ES128" s="237"/>
      <c r="ET128" s="241">
        <f>SUM(CR128:ES129)</f>
        <v>0</v>
      </c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3"/>
    </row>
    <row r="129" spans="1:194" ht="12" customHeight="1">
      <c r="A129" s="196" t="s">
        <v>218</v>
      </c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7"/>
      <c r="BZ129" s="82"/>
      <c r="CA129" s="83"/>
      <c r="CB129" s="83"/>
      <c r="CC129" s="83"/>
      <c r="CD129" s="83"/>
      <c r="CE129" s="83"/>
      <c r="CF129" s="84"/>
      <c r="CG129" s="76"/>
      <c r="CH129" s="77"/>
      <c r="CI129" s="77"/>
      <c r="CJ129" s="77"/>
      <c r="CK129" s="77"/>
      <c r="CL129" s="77"/>
      <c r="CM129" s="77"/>
      <c r="CN129" s="77"/>
      <c r="CO129" s="77"/>
      <c r="CP129" s="77"/>
      <c r="CQ129" s="78"/>
      <c r="CR129" s="238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40"/>
      <c r="DJ129" s="238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40"/>
      <c r="EB129" s="238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40"/>
      <c r="ET129" s="244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245"/>
      <c r="FF129" s="245"/>
      <c r="FG129" s="245"/>
      <c r="FH129" s="245"/>
      <c r="FI129" s="245"/>
      <c r="FJ129" s="245"/>
      <c r="FK129" s="246"/>
    </row>
    <row r="130" spans="1:194" ht="15" customHeight="1">
      <c r="A130" s="135" t="s">
        <v>219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6"/>
      <c r="BZ130" s="65" t="s">
        <v>116</v>
      </c>
      <c r="CA130" s="66"/>
      <c r="CB130" s="66"/>
      <c r="CC130" s="66"/>
      <c r="CD130" s="66"/>
      <c r="CE130" s="66"/>
      <c r="CF130" s="66"/>
      <c r="CG130" s="97">
        <v>650</v>
      </c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33">
        <f>SUM(CR130:ES130)</f>
        <v>0</v>
      </c>
      <c r="EU130" s="233"/>
      <c r="EV130" s="233"/>
      <c r="EW130" s="233"/>
      <c r="EX130" s="233"/>
      <c r="EY130" s="233"/>
      <c r="EZ130" s="233"/>
      <c r="FA130" s="233"/>
      <c r="FB130" s="233"/>
      <c r="FC130" s="233"/>
      <c r="FD130" s="233"/>
      <c r="FE130" s="233"/>
      <c r="FF130" s="233"/>
      <c r="FG130" s="233"/>
      <c r="FH130" s="233"/>
      <c r="FI130" s="233"/>
      <c r="FJ130" s="233"/>
      <c r="FK130" s="234"/>
      <c r="FM130" s="228" t="s">
        <v>256</v>
      </c>
      <c r="FN130" s="228"/>
      <c r="FO130" s="228"/>
      <c r="FP130" s="228"/>
      <c r="FQ130" s="228"/>
      <c r="FR130" s="228"/>
      <c r="FS130" s="228"/>
      <c r="FT130" s="228"/>
      <c r="FU130" s="228"/>
      <c r="FV130" s="228"/>
      <c r="FW130" s="228"/>
      <c r="FX130" s="228"/>
      <c r="FY130" s="228"/>
      <c r="FZ130" s="228"/>
      <c r="GA130" s="228"/>
      <c r="GC130" s="228" t="s">
        <v>257</v>
      </c>
      <c r="GD130" s="228"/>
      <c r="GE130" s="228"/>
      <c r="GF130" s="228"/>
      <c r="GG130" s="228"/>
      <c r="GH130" s="228"/>
      <c r="GI130" s="228"/>
      <c r="GJ130" s="228"/>
      <c r="GK130" s="228"/>
      <c r="GL130" s="228"/>
    </row>
    <row r="131" spans="1:194" ht="24" customHeight="1">
      <c r="A131" s="126" t="s">
        <v>220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7"/>
      <c r="BZ131" s="65" t="s">
        <v>117</v>
      </c>
      <c r="CA131" s="66"/>
      <c r="CB131" s="66"/>
      <c r="CC131" s="66"/>
      <c r="CD131" s="66"/>
      <c r="CE131" s="66"/>
      <c r="CF131" s="66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233">
        <f>CR132-CR134</f>
        <v>12695.300000000003</v>
      </c>
      <c r="CS131" s="233"/>
      <c r="CT131" s="233"/>
      <c r="CU131" s="233"/>
      <c r="CV131" s="233"/>
      <c r="CW131" s="233"/>
      <c r="CX131" s="233"/>
      <c r="CY131" s="233"/>
      <c r="CZ131" s="233"/>
      <c r="DA131" s="233"/>
      <c r="DB131" s="233"/>
      <c r="DC131" s="233"/>
      <c r="DD131" s="233"/>
      <c r="DE131" s="233"/>
      <c r="DF131" s="233"/>
      <c r="DG131" s="233"/>
      <c r="DH131" s="233"/>
      <c r="DI131" s="233"/>
      <c r="DJ131" s="233">
        <f>DJ132-DJ134</f>
        <v>-77726.890000000596</v>
      </c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33"/>
      <c r="DX131" s="233"/>
      <c r="DY131" s="233"/>
      <c r="DZ131" s="233"/>
      <c r="EA131" s="233"/>
      <c r="EB131" s="233">
        <f>EB132-EB134</f>
        <v>0</v>
      </c>
      <c r="EC131" s="233"/>
      <c r="ED131" s="233"/>
      <c r="EE131" s="233"/>
      <c r="EF131" s="233"/>
      <c r="EG131" s="233"/>
      <c r="EH131" s="233"/>
      <c r="EI131" s="233"/>
      <c r="EJ131" s="233"/>
      <c r="EK131" s="233"/>
      <c r="EL131" s="233"/>
      <c r="EM131" s="233"/>
      <c r="EN131" s="233"/>
      <c r="EO131" s="233"/>
      <c r="EP131" s="233"/>
      <c r="EQ131" s="233"/>
      <c r="ER131" s="233"/>
      <c r="ES131" s="233"/>
      <c r="ET131" s="233">
        <f>SUM(CR131:ES131)</f>
        <v>-65031.590000000593</v>
      </c>
      <c r="EU131" s="233"/>
      <c r="EV131" s="233"/>
      <c r="EW131" s="233"/>
      <c r="EX131" s="233"/>
      <c r="EY131" s="233"/>
      <c r="EZ131" s="233"/>
      <c r="FA131" s="233"/>
      <c r="FB131" s="233"/>
      <c r="FC131" s="233"/>
      <c r="FD131" s="233"/>
      <c r="FE131" s="233"/>
      <c r="FF131" s="233"/>
      <c r="FG131" s="233"/>
      <c r="FH131" s="233"/>
      <c r="FI131" s="233"/>
      <c r="FJ131" s="233"/>
      <c r="FK131" s="234"/>
      <c r="FM131" s="229"/>
      <c r="FN131" s="229"/>
      <c r="FO131" s="229"/>
      <c r="FP131" s="229"/>
      <c r="FQ131" s="229"/>
      <c r="FR131" s="229"/>
      <c r="FS131" s="229"/>
      <c r="FT131" s="229"/>
      <c r="FU131" s="229"/>
      <c r="FV131" s="229"/>
      <c r="FW131" s="229"/>
      <c r="FX131" s="229"/>
      <c r="FY131" s="229"/>
      <c r="FZ131" s="229"/>
      <c r="GA131" s="229"/>
      <c r="GB131" s="229"/>
      <c r="GC131" s="229"/>
      <c r="GD131" s="229"/>
      <c r="GE131" s="229"/>
      <c r="GF131" s="229"/>
      <c r="GG131" s="229"/>
      <c r="GH131" s="229"/>
      <c r="GI131" s="229"/>
      <c r="GJ131" s="229"/>
      <c r="GK131" s="229"/>
      <c r="GL131" s="229"/>
    </row>
    <row r="132" spans="1:194" ht="12" customHeight="1">
      <c r="A132" s="128" t="s">
        <v>23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9"/>
      <c r="BZ132" s="79" t="s">
        <v>118</v>
      </c>
      <c r="CA132" s="80"/>
      <c r="CB132" s="80"/>
      <c r="CC132" s="80"/>
      <c r="CD132" s="80"/>
      <c r="CE132" s="80"/>
      <c r="CF132" s="81"/>
      <c r="CG132" s="73">
        <v>560</v>
      </c>
      <c r="CH132" s="74"/>
      <c r="CI132" s="74"/>
      <c r="CJ132" s="74"/>
      <c r="CK132" s="74"/>
      <c r="CL132" s="74"/>
      <c r="CM132" s="74"/>
      <c r="CN132" s="74"/>
      <c r="CO132" s="74"/>
      <c r="CP132" s="74"/>
      <c r="CQ132" s="75"/>
      <c r="CR132" s="235">
        <v>59088.75</v>
      </c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7"/>
      <c r="DJ132" s="235">
        <v>4935237.6399999997</v>
      </c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6"/>
      <c r="DX132" s="236"/>
      <c r="DY132" s="236"/>
      <c r="DZ132" s="236"/>
      <c r="EA132" s="237"/>
      <c r="EB132" s="235"/>
      <c r="EC132" s="236"/>
      <c r="ED132" s="236"/>
      <c r="EE132" s="236"/>
      <c r="EF132" s="236"/>
      <c r="EG132" s="236"/>
      <c r="EH132" s="236"/>
      <c r="EI132" s="236"/>
      <c r="EJ132" s="236"/>
      <c r="EK132" s="236"/>
      <c r="EL132" s="236"/>
      <c r="EM132" s="236"/>
      <c r="EN132" s="236"/>
      <c r="EO132" s="236"/>
      <c r="EP132" s="236"/>
      <c r="EQ132" s="236"/>
      <c r="ER132" s="236"/>
      <c r="ES132" s="237"/>
      <c r="ET132" s="241">
        <f>SUM(CR132:ES133)</f>
        <v>4994326.3899999997</v>
      </c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3"/>
    </row>
    <row r="133" spans="1:194" ht="12" customHeight="1">
      <c r="A133" s="196" t="s">
        <v>221</v>
      </c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7"/>
      <c r="BZ133" s="82"/>
      <c r="CA133" s="83"/>
      <c r="CB133" s="83"/>
      <c r="CC133" s="83"/>
      <c r="CD133" s="83"/>
      <c r="CE133" s="83"/>
      <c r="CF133" s="84"/>
      <c r="CG133" s="76"/>
      <c r="CH133" s="77"/>
      <c r="CI133" s="77"/>
      <c r="CJ133" s="77"/>
      <c r="CK133" s="77"/>
      <c r="CL133" s="77"/>
      <c r="CM133" s="77"/>
      <c r="CN133" s="77"/>
      <c r="CO133" s="77"/>
      <c r="CP133" s="77"/>
      <c r="CQ133" s="78"/>
      <c r="CR133" s="238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40"/>
      <c r="DJ133" s="238"/>
      <c r="DK133" s="239"/>
      <c r="DL133" s="239"/>
      <c r="DM133" s="239"/>
      <c r="DN133" s="239"/>
      <c r="DO133" s="239"/>
      <c r="DP133" s="239"/>
      <c r="DQ133" s="239"/>
      <c r="DR133" s="239"/>
      <c r="DS133" s="239"/>
      <c r="DT133" s="239"/>
      <c r="DU133" s="239"/>
      <c r="DV133" s="239"/>
      <c r="DW133" s="239"/>
      <c r="DX133" s="239"/>
      <c r="DY133" s="239"/>
      <c r="DZ133" s="239"/>
      <c r="EA133" s="240"/>
      <c r="EB133" s="238"/>
      <c r="EC133" s="239"/>
      <c r="ED133" s="239"/>
      <c r="EE133" s="239"/>
      <c r="EF133" s="239"/>
      <c r="EG133" s="239"/>
      <c r="EH133" s="239"/>
      <c r="EI133" s="239"/>
      <c r="EJ133" s="239"/>
      <c r="EK133" s="239"/>
      <c r="EL133" s="239"/>
      <c r="EM133" s="239"/>
      <c r="EN133" s="239"/>
      <c r="EO133" s="239"/>
      <c r="EP133" s="239"/>
      <c r="EQ133" s="239"/>
      <c r="ER133" s="239"/>
      <c r="ES133" s="240"/>
      <c r="ET133" s="244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6"/>
    </row>
    <row r="134" spans="1:194" ht="15" customHeight="1">
      <c r="A134" s="135" t="s">
        <v>222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6"/>
      <c r="BZ134" s="65" t="s">
        <v>119</v>
      </c>
      <c r="CA134" s="66"/>
      <c r="CB134" s="66"/>
      <c r="CC134" s="66"/>
      <c r="CD134" s="66"/>
      <c r="CE134" s="66"/>
      <c r="CF134" s="66"/>
      <c r="CG134" s="97">
        <v>660</v>
      </c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250">
        <v>46393.45</v>
      </c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>
        <v>5012964.53</v>
      </c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  <c r="DV134" s="250"/>
      <c r="DW134" s="250"/>
      <c r="DX134" s="250"/>
      <c r="DY134" s="250"/>
      <c r="DZ134" s="250"/>
      <c r="EA134" s="250"/>
      <c r="EB134" s="250"/>
      <c r="EC134" s="250"/>
      <c r="ED134" s="250"/>
      <c r="EE134" s="250"/>
      <c r="EF134" s="250"/>
      <c r="EG134" s="250"/>
      <c r="EH134" s="250"/>
      <c r="EI134" s="250"/>
      <c r="EJ134" s="250"/>
      <c r="EK134" s="250"/>
      <c r="EL134" s="250"/>
      <c r="EM134" s="250"/>
      <c r="EN134" s="250"/>
      <c r="EO134" s="250"/>
      <c r="EP134" s="250"/>
      <c r="EQ134" s="250"/>
      <c r="ER134" s="250"/>
      <c r="ES134" s="250"/>
      <c r="ET134" s="233">
        <f>SUM(CR134:ES134)</f>
        <v>5059357.9800000004</v>
      </c>
      <c r="EU134" s="233"/>
      <c r="EV134" s="233"/>
      <c r="EW134" s="233"/>
      <c r="EX134" s="233"/>
      <c r="EY134" s="233"/>
      <c r="EZ134" s="233"/>
      <c r="FA134" s="233"/>
      <c r="FB134" s="233"/>
      <c r="FC134" s="233"/>
      <c r="FD134" s="233"/>
      <c r="FE134" s="233"/>
      <c r="FF134" s="233"/>
      <c r="FG134" s="233"/>
      <c r="FH134" s="233"/>
      <c r="FI134" s="233"/>
      <c r="FJ134" s="233"/>
      <c r="FK134" s="234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61" t="s">
        <v>136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 t="s">
        <v>137</v>
      </c>
      <c r="CA136" s="123"/>
      <c r="CB136" s="123"/>
      <c r="CC136" s="123"/>
      <c r="CD136" s="123"/>
      <c r="CE136" s="123"/>
      <c r="CF136" s="123"/>
      <c r="CG136" s="123" t="s">
        <v>173</v>
      </c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253" t="s">
        <v>174</v>
      </c>
      <c r="CS136" s="253"/>
      <c r="CT136" s="253"/>
      <c r="CU136" s="253"/>
      <c r="CV136" s="253"/>
      <c r="CW136" s="253"/>
      <c r="CX136" s="253"/>
      <c r="CY136" s="253"/>
      <c r="CZ136" s="253"/>
      <c r="DA136" s="253"/>
      <c r="DB136" s="253"/>
      <c r="DC136" s="253"/>
      <c r="DD136" s="253"/>
      <c r="DE136" s="253"/>
      <c r="DF136" s="253"/>
      <c r="DG136" s="253"/>
      <c r="DH136" s="253"/>
      <c r="DI136" s="253"/>
      <c r="DJ136" s="253" t="s">
        <v>175</v>
      </c>
      <c r="DK136" s="253"/>
      <c r="DL136" s="253"/>
      <c r="DM136" s="253"/>
      <c r="DN136" s="253"/>
      <c r="DO136" s="253"/>
      <c r="DP136" s="253"/>
      <c r="DQ136" s="253"/>
      <c r="DR136" s="253"/>
      <c r="DS136" s="253"/>
      <c r="DT136" s="253"/>
      <c r="DU136" s="253"/>
      <c r="DV136" s="253"/>
      <c r="DW136" s="253"/>
      <c r="DX136" s="253"/>
      <c r="DY136" s="253"/>
      <c r="DZ136" s="253"/>
      <c r="EA136" s="253"/>
      <c r="EB136" s="253" t="s">
        <v>2</v>
      </c>
      <c r="EC136" s="253"/>
      <c r="ED136" s="253"/>
      <c r="EE136" s="253"/>
      <c r="EF136" s="253"/>
      <c r="EG136" s="253"/>
      <c r="EH136" s="253"/>
      <c r="EI136" s="253"/>
      <c r="EJ136" s="253"/>
      <c r="EK136" s="253"/>
      <c r="EL136" s="253"/>
      <c r="EM136" s="253"/>
      <c r="EN136" s="253"/>
      <c r="EO136" s="253"/>
      <c r="EP136" s="253"/>
      <c r="EQ136" s="253"/>
      <c r="ER136" s="253"/>
      <c r="ES136" s="253"/>
      <c r="ET136" s="253" t="s">
        <v>1</v>
      </c>
      <c r="EU136" s="253"/>
      <c r="EV136" s="253"/>
      <c r="EW136" s="253"/>
      <c r="EX136" s="253"/>
      <c r="EY136" s="253"/>
      <c r="EZ136" s="253"/>
      <c r="FA136" s="253"/>
      <c r="FB136" s="253"/>
      <c r="FC136" s="253"/>
      <c r="FD136" s="253"/>
      <c r="FE136" s="253"/>
      <c r="FF136" s="253"/>
      <c r="FG136" s="253"/>
      <c r="FH136" s="253"/>
      <c r="FI136" s="253"/>
      <c r="FJ136" s="253"/>
      <c r="FK136" s="256"/>
      <c r="FL136" s="39"/>
      <c r="FM136" s="39"/>
      <c r="FN136" s="39"/>
    </row>
    <row r="137" spans="1:194" ht="12.75" customHeight="1" thickBot="1">
      <c r="A137" s="118">
        <v>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119">
        <v>2</v>
      </c>
      <c r="CA137" s="119"/>
      <c r="CB137" s="119"/>
      <c r="CC137" s="119"/>
      <c r="CD137" s="119"/>
      <c r="CE137" s="119"/>
      <c r="CF137" s="119"/>
      <c r="CG137" s="119">
        <v>3</v>
      </c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293">
        <v>4</v>
      </c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>
        <v>5</v>
      </c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>
        <v>6</v>
      </c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  <c r="EO137" s="293"/>
      <c r="EP137" s="293"/>
      <c r="EQ137" s="293"/>
      <c r="ER137" s="293"/>
      <c r="ES137" s="293"/>
      <c r="ET137" s="293">
        <v>7</v>
      </c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3"/>
      <c r="FI137" s="293"/>
      <c r="FJ137" s="293"/>
      <c r="FK137" s="297"/>
    </row>
    <row r="138" spans="1:194" ht="15" customHeight="1">
      <c r="A138" s="215" t="s">
        <v>143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6"/>
      <c r="BZ138" s="138" t="s">
        <v>122</v>
      </c>
      <c r="CA138" s="139"/>
      <c r="CB138" s="139"/>
      <c r="CC138" s="139"/>
      <c r="CD138" s="139"/>
      <c r="CE138" s="139"/>
      <c r="CF138" s="139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254">
        <f>CR139+CR143+CR147</f>
        <v>75</v>
      </c>
      <c r="CS138" s="254"/>
      <c r="CT138" s="254"/>
      <c r="CU138" s="254"/>
      <c r="CV138" s="254"/>
      <c r="CW138" s="254"/>
      <c r="CX138" s="254"/>
      <c r="CY138" s="254"/>
      <c r="CZ138" s="254"/>
      <c r="DA138" s="254"/>
      <c r="DB138" s="254"/>
      <c r="DC138" s="254"/>
      <c r="DD138" s="254"/>
      <c r="DE138" s="254"/>
      <c r="DF138" s="254"/>
      <c r="DG138" s="254"/>
      <c r="DH138" s="254"/>
      <c r="DI138" s="254"/>
      <c r="DJ138" s="254">
        <f>DJ139+DJ143+DJ147</f>
        <v>1716.6000000005588</v>
      </c>
      <c r="DK138" s="254"/>
      <c r="DL138" s="254"/>
      <c r="DM138" s="254"/>
      <c r="DN138" s="254"/>
      <c r="DO138" s="254"/>
      <c r="DP138" s="254"/>
      <c r="DQ138" s="254"/>
      <c r="DR138" s="254"/>
      <c r="DS138" s="254"/>
      <c r="DT138" s="254"/>
      <c r="DU138" s="254"/>
      <c r="DV138" s="254"/>
      <c r="DW138" s="254"/>
      <c r="DX138" s="254"/>
      <c r="DY138" s="254"/>
      <c r="DZ138" s="254"/>
      <c r="EA138" s="254"/>
      <c r="EB138" s="254">
        <f>EB139+EB143+EB147</f>
        <v>0</v>
      </c>
      <c r="EC138" s="254"/>
      <c r="ED138" s="254"/>
      <c r="EE138" s="254"/>
      <c r="EF138" s="254"/>
      <c r="EG138" s="254"/>
      <c r="EH138" s="254"/>
      <c r="EI138" s="254"/>
      <c r="EJ138" s="254"/>
      <c r="EK138" s="254"/>
      <c r="EL138" s="254"/>
      <c r="EM138" s="254"/>
      <c r="EN138" s="254"/>
      <c r="EO138" s="254"/>
      <c r="EP138" s="254"/>
      <c r="EQ138" s="254"/>
      <c r="ER138" s="254"/>
      <c r="ES138" s="254"/>
      <c r="ET138" s="254">
        <f>SUM(CR138:ES138)</f>
        <v>1791.6000000005588</v>
      </c>
      <c r="EU138" s="254"/>
      <c r="EV138" s="254"/>
      <c r="EW138" s="254"/>
      <c r="EX138" s="254"/>
      <c r="EY138" s="254"/>
      <c r="EZ138" s="254"/>
      <c r="FA138" s="254"/>
      <c r="FB138" s="254"/>
      <c r="FC138" s="254"/>
      <c r="FD138" s="254"/>
      <c r="FE138" s="254"/>
      <c r="FF138" s="254"/>
      <c r="FG138" s="254"/>
      <c r="FH138" s="254"/>
      <c r="FI138" s="254"/>
      <c r="FJ138" s="254"/>
      <c r="FK138" s="270"/>
    </row>
    <row r="139" spans="1:194" ht="26.25" customHeight="1">
      <c r="A139" s="126" t="s">
        <v>223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7"/>
      <c r="BZ139" s="65" t="s">
        <v>123</v>
      </c>
      <c r="CA139" s="66"/>
      <c r="CB139" s="66"/>
      <c r="CC139" s="66"/>
      <c r="CD139" s="66"/>
      <c r="CE139" s="66"/>
      <c r="CF139" s="66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233">
        <f>CR140-CR142</f>
        <v>0</v>
      </c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>
        <f>DJ140-DJ142</f>
        <v>0</v>
      </c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33"/>
      <c r="DW139" s="233"/>
      <c r="DX139" s="233"/>
      <c r="DY139" s="233"/>
      <c r="DZ139" s="233"/>
      <c r="EA139" s="233"/>
      <c r="EB139" s="233">
        <f>EB140-EB142</f>
        <v>0</v>
      </c>
      <c r="EC139" s="233"/>
      <c r="ED139" s="233"/>
      <c r="EE139" s="233"/>
      <c r="EF139" s="233"/>
      <c r="EG139" s="233"/>
      <c r="EH139" s="233"/>
      <c r="EI139" s="233"/>
      <c r="EJ139" s="233"/>
      <c r="EK139" s="233"/>
      <c r="EL139" s="233"/>
      <c r="EM139" s="233"/>
      <c r="EN139" s="233"/>
      <c r="EO139" s="233"/>
      <c r="EP139" s="233"/>
      <c r="EQ139" s="233"/>
      <c r="ER139" s="233"/>
      <c r="ES139" s="233"/>
      <c r="ET139" s="233">
        <f>SUM(CR139:ES139)</f>
        <v>0</v>
      </c>
      <c r="EU139" s="233"/>
      <c r="EV139" s="233"/>
      <c r="EW139" s="233"/>
      <c r="EX139" s="233"/>
      <c r="EY139" s="233"/>
      <c r="EZ139" s="233"/>
      <c r="FA139" s="233"/>
      <c r="FB139" s="233"/>
      <c r="FC139" s="233"/>
      <c r="FD139" s="233"/>
      <c r="FE139" s="233"/>
      <c r="FF139" s="233"/>
      <c r="FG139" s="233"/>
      <c r="FH139" s="233"/>
      <c r="FI139" s="233"/>
      <c r="FJ139" s="233"/>
      <c r="FK139" s="234"/>
    </row>
    <row r="140" spans="1:194" ht="12" customHeight="1">
      <c r="A140" s="128" t="s">
        <v>23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9"/>
      <c r="BZ140" s="79" t="s">
        <v>124</v>
      </c>
      <c r="CA140" s="80"/>
      <c r="CB140" s="80"/>
      <c r="CC140" s="80"/>
      <c r="CD140" s="80"/>
      <c r="CE140" s="80"/>
      <c r="CF140" s="81"/>
      <c r="CG140" s="73">
        <v>710</v>
      </c>
      <c r="CH140" s="74"/>
      <c r="CI140" s="74"/>
      <c r="CJ140" s="74"/>
      <c r="CK140" s="74"/>
      <c r="CL140" s="74"/>
      <c r="CM140" s="74"/>
      <c r="CN140" s="74"/>
      <c r="CO140" s="74"/>
      <c r="CP140" s="74"/>
      <c r="CQ140" s="75"/>
      <c r="CR140" s="235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7"/>
      <c r="DJ140" s="235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36"/>
      <c r="DX140" s="236"/>
      <c r="DY140" s="236"/>
      <c r="DZ140" s="236"/>
      <c r="EA140" s="237"/>
      <c r="EB140" s="235"/>
      <c r="EC140" s="236"/>
      <c r="ED140" s="236"/>
      <c r="EE140" s="236"/>
      <c r="EF140" s="236"/>
      <c r="EG140" s="236"/>
      <c r="EH140" s="236"/>
      <c r="EI140" s="236"/>
      <c r="EJ140" s="236"/>
      <c r="EK140" s="236"/>
      <c r="EL140" s="236"/>
      <c r="EM140" s="236"/>
      <c r="EN140" s="236"/>
      <c r="EO140" s="236"/>
      <c r="EP140" s="236"/>
      <c r="EQ140" s="236"/>
      <c r="ER140" s="236"/>
      <c r="ES140" s="237"/>
      <c r="ET140" s="241">
        <f>SUM(CR140:ES141)</f>
        <v>0</v>
      </c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3"/>
    </row>
    <row r="141" spans="1:194" ht="12" customHeight="1">
      <c r="A141" s="196" t="s">
        <v>224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7"/>
      <c r="BZ141" s="82"/>
      <c r="CA141" s="83"/>
      <c r="CB141" s="83"/>
      <c r="CC141" s="83"/>
      <c r="CD141" s="83"/>
      <c r="CE141" s="83"/>
      <c r="CF141" s="84"/>
      <c r="CG141" s="76"/>
      <c r="CH141" s="77"/>
      <c r="CI141" s="77"/>
      <c r="CJ141" s="77"/>
      <c r="CK141" s="77"/>
      <c r="CL141" s="77"/>
      <c r="CM141" s="77"/>
      <c r="CN141" s="77"/>
      <c r="CO141" s="77"/>
      <c r="CP141" s="77"/>
      <c r="CQ141" s="78"/>
      <c r="CR141" s="238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40"/>
      <c r="DJ141" s="238"/>
      <c r="DK141" s="239"/>
      <c r="DL141" s="239"/>
      <c r="DM141" s="239"/>
      <c r="DN141" s="239"/>
      <c r="DO141" s="239"/>
      <c r="DP141" s="239"/>
      <c r="DQ141" s="239"/>
      <c r="DR141" s="239"/>
      <c r="DS141" s="239"/>
      <c r="DT141" s="239"/>
      <c r="DU141" s="239"/>
      <c r="DV141" s="239"/>
      <c r="DW141" s="239"/>
      <c r="DX141" s="239"/>
      <c r="DY141" s="239"/>
      <c r="DZ141" s="239"/>
      <c r="EA141" s="240"/>
      <c r="EB141" s="238"/>
      <c r="EC141" s="239"/>
      <c r="ED141" s="239"/>
      <c r="EE141" s="239"/>
      <c r="EF141" s="239"/>
      <c r="EG141" s="239"/>
      <c r="EH141" s="239"/>
      <c r="EI141" s="239"/>
      <c r="EJ141" s="239"/>
      <c r="EK141" s="239"/>
      <c r="EL141" s="239"/>
      <c r="EM141" s="239"/>
      <c r="EN141" s="239"/>
      <c r="EO141" s="239"/>
      <c r="EP141" s="239"/>
      <c r="EQ141" s="239"/>
      <c r="ER141" s="239"/>
      <c r="ES141" s="240"/>
      <c r="ET141" s="244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6"/>
    </row>
    <row r="142" spans="1:194" ht="15" customHeight="1">
      <c r="A142" s="135" t="s">
        <v>225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6"/>
      <c r="BZ142" s="65" t="s">
        <v>125</v>
      </c>
      <c r="CA142" s="66"/>
      <c r="CB142" s="66"/>
      <c r="CC142" s="66"/>
      <c r="CD142" s="66"/>
      <c r="CE142" s="66"/>
      <c r="CF142" s="66"/>
      <c r="CG142" s="97">
        <v>810</v>
      </c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  <c r="DV142" s="250"/>
      <c r="DW142" s="250"/>
      <c r="DX142" s="250"/>
      <c r="DY142" s="250"/>
      <c r="DZ142" s="250"/>
      <c r="EA142" s="250"/>
      <c r="EB142" s="250"/>
      <c r="EC142" s="250"/>
      <c r="ED142" s="250"/>
      <c r="EE142" s="250"/>
      <c r="EF142" s="250"/>
      <c r="EG142" s="250"/>
      <c r="EH142" s="250"/>
      <c r="EI142" s="250"/>
      <c r="EJ142" s="250"/>
      <c r="EK142" s="250"/>
      <c r="EL142" s="250"/>
      <c r="EM142" s="250"/>
      <c r="EN142" s="250"/>
      <c r="EO142" s="250"/>
      <c r="EP142" s="250"/>
      <c r="EQ142" s="250"/>
      <c r="ER142" s="250"/>
      <c r="ES142" s="250"/>
      <c r="ET142" s="233">
        <f>SUM(CR142:ES142)</f>
        <v>0</v>
      </c>
      <c r="EU142" s="233"/>
      <c r="EV142" s="233"/>
      <c r="EW142" s="233"/>
      <c r="EX142" s="233"/>
      <c r="EY142" s="233"/>
      <c r="EZ142" s="233"/>
      <c r="FA142" s="233"/>
      <c r="FB142" s="233"/>
      <c r="FC142" s="233"/>
      <c r="FD142" s="233"/>
      <c r="FE142" s="233"/>
      <c r="FF142" s="233"/>
      <c r="FG142" s="233"/>
      <c r="FH142" s="233"/>
      <c r="FI142" s="233"/>
      <c r="FJ142" s="233"/>
      <c r="FK142" s="234"/>
    </row>
    <row r="143" spans="1:194" ht="25.5" customHeight="1">
      <c r="A143" s="126" t="s">
        <v>226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7"/>
      <c r="BZ143" s="65" t="s">
        <v>126</v>
      </c>
      <c r="CA143" s="66"/>
      <c r="CB143" s="66"/>
      <c r="CC143" s="66"/>
      <c r="CD143" s="66"/>
      <c r="CE143" s="66"/>
      <c r="CF143" s="66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233">
        <f>CR144-CR146</f>
        <v>0</v>
      </c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>
        <f>DJ144-DJ146</f>
        <v>0</v>
      </c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33"/>
      <c r="DX143" s="233"/>
      <c r="DY143" s="233"/>
      <c r="DZ143" s="233"/>
      <c r="EA143" s="233"/>
      <c r="EB143" s="233">
        <f>EB144-EB146</f>
        <v>0</v>
      </c>
      <c r="EC143" s="233"/>
      <c r="ED143" s="233"/>
      <c r="EE143" s="233"/>
      <c r="EF143" s="233"/>
      <c r="EG143" s="233"/>
      <c r="EH143" s="233"/>
      <c r="EI143" s="233"/>
      <c r="EJ143" s="233"/>
      <c r="EK143" s="233"/>
      <c r="EL143" s="233"/>
      <c r="EM143" s="233"/>
      <c r="EN143" s="233"/>
      <c r="EO143" s="233"/>
      <c r="EP143" s="233"/>
      <c r="EQ143" s="233"/>
      <c r="ER143" s="233"/>
      <c r="ES143" s="233"/>
      <c r="ET143" s="233">
        <f>SUM(CR143:ES143)</f>
        <v>0</v>
      </c>
      <c r="EU143" s="233"/>
      <c r="EV143" s="233"/>
      <c r="EW143" s="233"/>
      <c r="EX143" s="233"/>
      <c r="EY143" s="233"/>
      <c r="EZ143" s="233"/>
      <c r="FA143" s="233"/>
      <c r="FB143" s="233"/>
      <c r="FC143" s="233"/>
      <c r="FD143" s="233"/>
      <c r="FE143" s="233"/>
      <c r="FF143" s="233"/>
      <c r="FG143" s="233"/>
      <c r="FH143" s="233"/>
      <c r="FI143" s="233"/>
      <c r="FJ143" s="233"/>
      <c r="FK143" s="234"/>
    </row>
    <row r="144" spans="1:194" ht="12" customHeight="1">
      <c r="A144" s="128" t="s">
        <v>23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9"/>
      <c r="BZ144" s="79" t="s">
        <v>127</v>
      </c>
      <c r="CA144" s="80"/>
      <c r="CB144" s="80"/>
      <c r="CC144" s="80"/>
      <c r="CD144" s="80"/>
      <c r="CE144" s="80"/>
      <c r="CF144" s="81"/>
      <c r="CG144" s="73">
        <v>720</v>
      </c>
      <c r="CH144" s="74"/>
      <c r="CI144" s="74"/>
      <c r="CJ144" s="74"/>
      <c r="CK144" s="74"/>
      <c r="CL144" s="74"/>
      <c r="CM144" s="74"/>
      <c r="CN144" s="74"/>
      <c r="CO144" s="74"/>
      <c r="CP144" s="74"/>
      <c r="CQ144" s="75"/>
      <c r="CR144" s="235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7"/>
      <c r="DJ144" s="235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36"/>
      <c r="DX144" s="236"/>
      <c r="DY144" s="236"/>
      <c r="DZ144" s="236"/>
      <c r="EA144" s="237"/>
      <c r="EB144" s="235"/>
      <c r="EC144" s="236"/>
      <c r="ED144" s="236"/>
      <c r="EE144" s="236"/>
      <c r="EF144" s="236"/>
      <c r="EG144" s="236"/>
      <c r="EH144" s="236"/>
      <c r="EI144" s="236"/>
      <c r="EJ144" s="236"/>
      <c r="EK144" s="236"/>
      <c r="EL144" s="236"/>
      <c r="EM144" s="236"/>
      <c r="EN144" s="236"/>
      <c r="EO144" s="236"/>
      <c r="EP144" s="236"/>
      <c r="EQ144" s="236"/>
      <c r="ER144" s="236"/>
      <c r="ES144" s="237"/>
      <c r="ET144" s="241">
        <f>SUM(CR144:ES145)</f>
        <v>0</v>
      </c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3"/>
    </row>
    <row r="145" spans="1:203" ht="12" customHeight="1">
      <c r="A145" s="196" t="s">
        <v>239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7"/>
      <c r="BZ145" s="82"/>
      <c r="CA145" s="83"/>
      <c r="CB145" s="83"/>
      <c r="CC145" s="83"/>
      <c r="CD145" s="83"/>
      <c r="CE145" s="83"/>
      <c r="CF145" s="84"/>
      <c r="CG145" s="76"/>
      <c r="CH145" s="77"/>
      <c r="CI145" s="77"/>
      <c r="CJ145" s="77"/>
      <c r="CK145" s="77"/>
      <c r="CL145" s="77"/>
      <c r="CM145" s="77"/>
      <c r="CN145" s="77"/>
      <c r="CO145" s="77"/>
      <c r="CP145" s="77"/>
      <c r="CQ145" s="78"/>
      <c r="CR145" s="238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40"/>
      <c r="DJ145" s="238"/>
      <c r="DK145" s="239"/>
      <c r="DL145" s="239"/>
      <c r="DM145" s="239"/>
      <c r="DN145" s="239"/>
      <c r="DO145" s="239"/>
      <c r="DP145" s="239"/>
      <c r="DQ145" s="239"/>
      <c r="DR145" s="239"/>
      <c r="DS145" s="239"/>
      <c r="DT145" s="239"/>
      <c r="DU145" s="239"/>
      <c r="DV145" s="239"/>
      <c r="DW145" s="239"/>
      <c r="DX145" s="239"/>
      <c r="DY145" s="239"/>
      <c r="DZ145" s="239"/>
      <c r="EA145" s="240"/>
      <c r="EB145" s="238"/>
      <c r="EC145" s="239"/>
      <c r="ED145" s="239"/>
      <c r="EE145" s="239"/>
      <c r="EF145" s="239"/>
      <c r="EG145" s="239"/>
      <c r="EH145" s="239"/>
      <c r="EI145" s="239"/>
      <c r="EJ145" s="239"/>
      <c r="EK145" s="239"/>
      <c r="EL145" s="239"/>
      <c r="EM145" s="239"/>
      <c r="EN145" s="239"/>
      <c r="EO145" s="239"/>
      <c r="EP145" s="239"/>
      <c r="EQ145" s="239"/>
      <c r="ER145" s="239"/>
      <c r="ES145" s="240"/>
      <c r="ET145" s="244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6"/>
    </row>
    <row r="146" spans="1:203" ht="15" customHeight="1">
      <c r="A146" s="135" t="s">
        <v>227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6"/>
      <c r="BZ146" s="65" t="s">
        <v>128</v>
      </c>
      <c r="CA146" s="66"/>
      <c r="CB146" s="66"/>
      <c r="CC146" s="66"/>
      <c r="CD146" s="66"/>
      <c r="CE146" s="66"/>
      <c r="CF146" s="66"/>
      <c r="CG146" s="97">
        <v>820</v>
      </c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  <c r="DV146" s="250"/>
      <c r="DW146" s="250"/>
      <c r="DX146" s="250"/>
      <c r="DY146" s="250"/>
      <c r="DZ146" s="250"/>
      <c r="EA146" s="250"/>
      <c r="EB146" s="250"/>
      <c r="EC146" s="250"/>
      <c r="ED146" s="250"/>
      <c r="EE146" s="250"/>
      <c r="EF146" s="250"/>
      <c r="EG146" s="250"/>
      <c r="EH146" s="250"/>
      <c r="EI146" s="250"/>
      <c r="EJ146" s="250"/>
      <c r="EK146" s="250"/>
      <c r="EL146" s="250"/>
      <c r="EM146" s="250"/>
      <c r="EN146" s="250"/>
      <c r="EO146" s="250"/>
      <c r="EP146" s="250"/>
      <c r="EQ146" s="250"/>
      <c r="ER146" s="250"/>
      <c r="ES146" s="250"/>
      <c r="ET146" s="233">
        <f>SUM(CR146:ES146)</f>
        <v>0</v>
      </c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4"/>
    </row>
    <row r="147" spans="1:203" ht="15" customHeight="1">
      <c r="A147" s="126" t="s">
        <v>157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7"/>
      <c r="BZ147" s="65" t="s">
        <v>129</v>
      </c>
      <c r="CA147" s="66"/>
      <c r="CB147" s="66"/>
      <c r="CC147" s="66"/>
      <c r="CD147" s="66"/>
      <c r="CE147" s="66"/>
      <c r="CF147" s="66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233">
        <f>CR148-CR150</f>
        <v>75</v>
      </c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>
        <f>DJ148-DJ150</f>
        <v>1716.6000000005588</v>
      </c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33"/>
      <c r="DW147" s="233"/>
      <c r="DX147" s="233"/>
      <c r="DY147" s="233"/>
      <c r="DZ147" s="233"/>
      <c r="EA147" s="233"/>
      <c r="EB147" s="233">
        <f>EB148-EB150</f>
        <v>0</v>
      </c>
      <c r="EC147" s="233"/>
      <c r="ED147" s="233"/>
      <c r="EE147" s="233"/>
      <c r="EF147" s="233"/>
      <c r="EG147" s="233"/>
      <c r="EH147" s="233"/>
      <c r="EI147" s="233"/>
      <c r="EJ147" s="233"/>
      <c r="EK147" s="233"/>
      <c r="EL147" s="233"/>
      <c r="EM147" s="233"/>
      <c r="EN147" s="233"/>
      <c r="EO147" s="233"/>
      <c r="EP147" s="233"/>
      <c r="EQ147" s="233"/>
      <c r="ER147" s="233"/>
      <c r="ES147" s="233"/>
      <c r="ET147" s="233">
        <f>SUM(CR147:ES147)</f>
        <v>1791.6000000005588</v>
      </c>
      <c r="EU147" s="233"/>
      <c r="EV147" s="233"/>
      <c r="EW147" s="233"/>
      <c r="EX147" s="233"/>
      <c r="EY147" s="233"/>
      <c r="EZ147" s="233"/>
      <c r="FA147" s="233"/>
      <c r="FB147" s="233"/>
      <c r="FC147" s="233"/>
      <c r="FD147" s="233"/>
      <c r="FE147" s="233"/>
      <c r="FF147" s="233"/>
      <c r="FG147" s="233"/>
      <c r="FH147" s="233"/>
      <c r="FI147" s="233"/>
      <c r="FJ147" s="233"/>
      <c r="FK147" s="234"/>
      <c r="FL147" s="225" t="s">
        <v>268</v>
      </c>
      <c r="FM147" s="226"/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  <c r="GH147" s="226"/>
      <c r="GI147" s="226"/>
      <c r="GJ147" s="226"/>
      <c r="GK147" s="61"/>
      <c r="GL147" s="61"/>
      <c r="GM147" s="307">
        <v>-43612.77</v>
      </c>
      <c r="GN147" s="307"/>
      <c r="GO147" s="307"/>
      <c r="GP147" s="307"/>
      <c r="GQ147" s="307"/>
      <c r="GR147" s="307"/>
      <c r="GS147" s="307"/>
      <c r="GT147" s="307"/>
      <c r="GU147" s="307"/>
    </row>
    <row r="148" spans="1:203" ht="12" customHeight="1">
      <c r="A148" s="128" t="s">
        <v>23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9"/>
      <c r="BZ148" s="79" t="s">
        <v>130</v>
      </c>
      <c r="CA148" s="80"/>
      <c r="CB148" s="80"/>
      <c r="CC148" s="80"/>
      <c r="CD148" s="80"/>
      <c r="CE148" s="80"/>
      <c r="CF148" s="81"/>
      <c r="CG148" s="73">
        <v>730</v>
      </c>
      <c r="CH148" s="74"/>
      <c r="CI148" s="74"/>
      <c r="CJ148" s="74"/>
      <c r="CK148" s="74"/>
      <c r="CL148" s="74"/>
      <c r="CM148" s="74"/>
      <c r="CN148" s="74"/>
      <c r="CO148" s="74"/>
      <c r="CP148" s="74"/>
      <c r="CQ148" s="75"/>
      <c r="CR148" s="235">
        <v>10782.5</v>
      </c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7"/>
      <c r="DJ148" s="235">
        <f>5683427.05-43612.77</f>
        <v>5639814.2800000003</v>
      </c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6"/>
      <c r="DX148" s="236"/>
      <c r="DY148" s="236"/>
      <c r="DZ148" s="236"/>
      <c r="EA148" s="237"/>
      <c r="EB148" s="235"/>
      <c r="EC148" s="236"/>
      <c r="ED148" s="236"/>
      <c r="EE148" s="236"/>
      <c r="EF148" s="236"/>
      <c r="EG148" s="236"/>
      <c r="EH148" s="236"/>
      <c r="EI148" s="236"/>
      <c r="EJ148" s="236"/>
      <c r="EK148" s="236"/>
      <c r="EL148" s="236"/>
      <c r="EM148" s="236"/>
      <c r="EN148" s="236"/>
      <c r="EO148" s="236"/>
      <c r="EP148" s="236"/>
      <c r="EQ148" s="236"/>
      <c r="ER148" s="236"/>
      <c r="ES148" s="237"/>
      <c r="ET148" s="241">
        <f>SUM(CR148:ES149)</f>
        <v>5650596.7800000003</v>
      </c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3"/>
      <c r="FL148" s="225"/>
      <c r="FM148" s="226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  <c r="GH148" s="226"/>
      <c r="GI148" s="226"/>
      <c r="GJ148" s="226"/>
      <c r="GM148" s="307"/>
      <c r="GN148" s="307"/>
      <c r="GO148" s="307"/>
      <c r="GP148" s="307"/>
      <c r="GQ148" s="307"/>
      <c r="GR148" s="307"/>
      <c r="GS148" s="307"/>
      <c r="GT148" s="307"/>
      <c r="GU148" s="307"/>
    </row>
    <row r="149" spans="1:203" ht="12" customHeight="1">
      <c r="A149" s="196" t="s">
        <v>120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7"/>
      <c r="BZ149" s="82"/>
      <c r="CA149" s="83"/>
      <c r="CB149" s="83"/>
      <c r="CC149" s="83"/>
      <c r="CD149" s="83"/>
      <c r="CE149" s="83"/>
      <c r="CF149" s="84"/>
      <c r="CG149" s="76"/>
      <c r="CH149" s="77"/>
      <c r="CI149" s="77"/>
      <c r="CJ149" s="77"/>
      <c r="CK149" s="77"/>
      <c r="CL149" s="77"/>
      <c r="CM149" s="77"/>
      <c r="CN149" s="77"/>
      <c r="CO149" s="77"/>
      <c r="CP149" s="77"/>
      <c r="CQ149" s="78"/>
      <c r="CR149" s="238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40"/>
      <c r="DJ149" s="238"/>
      <c r="DK149" s="239"/>
      <c r="DL149" s="239"/>
      <c r="DM149" s="239"/>
      <c r="DN149" s="239"/>
      <c r="DO149" s="239"/>
      <c r="DP149" s="239"/>
      <c r="DQ149" s="239"/>
      <c r="DR149" s="239"/>
      <c r="DS149" s="239"/>
      <c r="DT149" s="239"/>
      <c r="DU149" s="239"/>
      <c r="DV149" s="239"/>
      <c r="DW149" s="239"/>
      <c r="DX149" s="239"/>
      <c r="DY149" s="239"/>
      <c r="DZ149" s="239"/>
      <c r="EA149" s="240"/>
      <c r="EB149" s="238"/>
      <c r="EC149" s="239"/>
      <c r="ED149" s="239"/>
      <c r="EE149" s="239"/>
      <c r="EF149" s="239"/>
      <c r="EG149" s="239"/>
      <c r="EH149" s="239"/>
      <c r="EI149" s="239"/>
      <c r="EJ149" s="239"/>
      <c r="EK149" s="239"/>
      <c r="EL149" s="239"/>
      <c r="EM149" s="239"/>
      <c r="EN149" s="239"/>
      <c r="EO149" s="239"/>
      <c r="EP149" s="239"/>
      <c r="EQ149" s="239"/>
      <c r="ER149" s="239"/>
      <c r="ES149" s="240"/>
      <c r="ET149" s="244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6"/>
    </row>
    <row r="150" spans="1:203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85" t="s">
        <v>131</v>
      </c>
      <c r="CA150" s="186"/>
      <c r="CB150" s="186"/>
      <c r="CC150" s="186"/>
      <c r="CD150" s="186"/>
      <c r="CE150" s="186"/>
      <c r="CF150" s="186"/>
      <c r="CG150" s="201">
        <v>830</v>
      </c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47">
        <v>10707.5</v>
      </c>
      <c r="CS150" s="247"/>
      <c r="CT150" s="247"/>
      <c r="CU150" s="247"/>
      <c r="CV150" s="247"/>
      <c r="CW150" s="247"/>
      <c r="CX150" s="247"/>
      <c r="CY150" s="247"/>
      <c r="CZ150" s="247"/>
      <c r="DA150" s="247"/>
      <c r="DB150" s="247"/>
      <c r="DC150" s="247"/>
      <c r="DD150" s="247"/>
      <c r="DE150" s="247"/>
      <c r="DF150" s="247"/>
      <c r="DG150" s="247"/>
      <c r="DH150" s="247"/>
      <c r="DI150" s="247"/>
      <c r="DJ150" s="247">
        <v>5638097.6799999997</v>
      </c>
      <c r="DK150" s="247"/>
      <c r="DL150" s="247"/>
      <c r="DM150" s="247"/>
      <c r="DN150" s="247"/>
      <c r="DO150" s="247"/>
      <c r="DP150" s="247"/>
      <c r="DQ150" s="247"/>
      <c r="DR150" s="247"/>
      <c r="DS150" s="247"/>
      <c r="DT150" s="247"/>
      <c r="DU150" s="247"/>
      <c r="DV150" s="247"/>
      <c r="DW150" s="247"/>
      <c r="DX150" s="247"/>
      <c r="DY150" s="247"/>
      <c r="DZ150" s="247"/>
      <c r="EA150" s="247"/>
      <c r="EB150" s="247"/>
      <c r="EC150" s="247"/>
      <c r="ED150" s="247"/>
      <c r="EE150" s="247"/>
      <c r="EF150" s="247"/>
      <c r="EG150" s="247"/>
      <c r="EH150" s="247"/>
      <c r="EI150" s="247"/>
      <c r="EJ150" s="247"/>
      <c r="EK150" s="247"/>
      <c r="EL150" s="247"/>
      <c r="EM150" s="247"/>
      <c r="EN150" s="247"/>
      <c r="EO150" s="247"/>
      <c r="EP150" s="247"/>
      <c r="EQ150" s="247"/>
      <c r="ER150" s="247"/>
      <c r="ES150" s="247"/>
      <c r="ET150" s="248">
        <f>SUM(CR150:ES150)</f>
        <v>5648805.1799999997</v>
      </c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9"/>
    </row>
    <row r="151" spans="1:203" ht="37.5" customHeight="1"/>
    <row r="152" spans="1:203">
      <c r="A152" s="1" t="s">
        <v>132</v>
      </c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Z152" s="1" t="s">
        <v>139</v>
      </c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N152" s="294" t="s">
        <v>248</v>
      </c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</row>
    <row r="153" spans="1:203" s="16" customFormat="1">
      <c r="O153" s="134" t="s">
        <v>133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K153" s="134" t="s">
        <v>134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CR153" s="292" t="s">
        <v>133</v>
      </c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32"/>
      <c r="DK153" s="32"/>
      <c r="DL153" s="32"/>
      <c r="DM153" s="32"/>
      <c r="DN153" s="292" t="s">
        <v>134</v>
      </c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3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3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44"/>
      <c r="FM155" s="44"/>
      <c r="FN155" s="44"/>
    </row>
    <row r="156" spans="1:203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34" t="s">
        <v>229</v>
      </c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32"/>
      <c r="FM156" s="32"/>
      <c r="FN156" s="32"/>
    </row>
    <row r="157" spans="1:20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77" t="s">
        <v>249</v>
      </c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23"/>
      <c r="CM158" s="23"/>
      <c r="CN158" s="23"/>
      <c r="CO158" s="23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L158" s="294" t="s">
        <v>250</v>
      </c>
      <c r="DM158" s="294"/>
      <c r="DN158" s="294"/>
      <c r="DO158" s="294"/>
      <c r="DP158" s="294"/>
      <c r="DQ158" s="294"/>
      <c r="DR158" s="294"/>
      <c r="DS158" s="294"/>
      <c r="DT158" s="294"/>
      <c r="DU158" s="294"/>
      <c r="DV158" s="294"/>
      <c r="DW158" s="294"/>
      <c r="DX158" s="294"/>
      <c r="DY158" s="294"/>
      <c r="DZ158" s="294"/>
      <c r="EA158" s="294"/>
      <c r="EB158" s="294"/>
      <c r="EC158" s="294"/>
      <c r="ED158" s="294"/>
      <c r="EE158" s="294"/>
      <c r="EF158" s="294"/>
      <c r="EG158" s="294"/>
      <c r="EH158" s="294"/>
      <c r="EI158" s="294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3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34" t="s">
        <v>231</v>
      </c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25"/>
      <c r="CM159" s="25"/>
      <c r="CN159" s="25"/>
      <c r="CO159" s="25"/>
      <c r="CP159" s="134" t="s">
        <v>133</v>
      </c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32"/>
      <c r="DI159" s="32"/>
      <c r="DJ159" s="32"/>
      <c r="DK159" s="32"/>
      <c r="DL159" s="292" t="s">
        <v>134</v>
      </c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3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23"/>
      <c r="AM161" s="23"/>
      <c r="AN161" s="23"/>
      <c r="AO161" s="23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23"/>
      <c r="CK161" s="23"/>
      <c r="CL161" s="23"/>
      <c r="CM161" s="2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34" t="s">
        <v>231</v>
      </c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25"/>
      <c r="AM162" s="25"/>
      <c r="AN162" s="25"/>
      <c r="AO162" s="25"/>
      <c r="AP162" s="134" t="s">
        <v>133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L162" s="134" t="s">
        <v>134</v>
      </c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N162" s="134" t="s">
        <v>233</v>
      </c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78" t="s">
        <v>135</v>
      </c>
      <c r="B164" s="178"/>
      <c r="C164" s="83"/>
      <c r="D164" s="83"/>
      <c r="E164" s="83"/>
      <c r="F164" s="83"/>
      <c r="G164" s="202" t="s">
        <v>135</v>
      </c>
      <c r="H164" s="202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202">
        <v>20</v>
      </c>
      <c r="AC164" s="202"/>
      <c r="AD164" s="202"/>
      <c r="AE164" s="202"/>
      <c r="AF164" s="184"/>
      <c r="AG164" s="184"/>
      <c r="AH164" s="184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4">
    <mergeCell ref="FL33:GC34"/>
    <mergeCell ref="GD33:GU34"/>
    <mergeCell ref="FL147:GJ148"/>
    <mergeCell ref="GM147:GU148"/>
    <mergeCell ref="FM79:GD80"/>
    <mergeCell ref="GE79:GV80"/>
    <mergeCell ref="FM82:GA82"/>
    <mergeCell ref="FM110:FY110"/>
    <mergeCell ref="GA110:GL110"/>
    <mergeCell ref="FM113:GL115"/>
    <mergeCell ref="FM72:GA72"/>
    <mergeCell ref="FM73:GD73"/>
    <mergeCell ref="AJ3:EB3"/>
    <mergeCell ref="ET3:FK3"/>
    <mergeCell ref="ET4:FK4"/>
    <mergeCell ref="BS5:CP5"/>
    <mergeCell ref="CQ5:CT5"/>
    <mergeCell ref="CU5:CW5"/>
    <mergeCell ref="ET5:FK5"/>
    <mergeCell ref="AE6:ED6"/>
    <mergeCell ref="ET6:FK6"/>
    <mergeCell ref="AI7:EA7"/>
    <mergeCell ref="ET7:FK7"/>
    <mergeCell ref="AI8:EA8"/>
    <mergeCell ref="ET8:FK8"/>
    <mergeCell ref="ET9:FK9"/>
    <mergeCell ref="ET10:FK10"/>
    <mergeCell ref="ET11:FK11"/>
    <mergeCell ref="ET12:FK12"/>
    <mergeCell ref="A14:BY14"/>
    <mergeCell ref="BZ14:CF14"/>
    <mergeCell ref="CG14:CQ14"/>
    <mergeCell ref="CR14:DI14"/>
    <mergeCell ref="DJ14:EA14"/>
    <mergeCell ref="EB14:ES14"/>
    <mergeCell ref="ET14:FK14"/>
    <mergeCell ref="A15:BY15"/>
    <mergeCell ref="BZ15:CF15"/>
    <mergeCell ref="CG15:CQ15"/>
    <mergeCell ref="CR15:DI15"/>
    <mergeCell ref="DJ15:EA15"/>
    <mergeCell ref="EB15:ES15"/>
    <mergeCell ref="ET15:FK15"/>
    <mergeCell ref="A16:BY16"/>
    <mergeCell ref="BZ16:CF16"/>
    <mergeCell ref="CG16:CQ16"/>
    <mergeCell ref="CR16:DI16"/>
    <mergeCell ref="DJ16:EA16"/>
    <mergeCell ref="EB16:ES16"/>
    <mergeCell ref="ET16:FK16"/>
    <mergeCell ref="ET17:FK17"/>
    <mergeCell ref="ET18:FK18"/>
    <mergeCell ref="ET19:FK19"/>
    <mergeCell ref="ET20:FK20"/>
    <mergeCell ref="A19:BY19"/>
    <mergeCell ref="BZ19:CF19"/>
    <mergeCell ref="CG19:CQ19"/>
    <mergeCell ref="CR19:DI19"/>
    <mergeCell ref="DJ19:EA19"/>
    <mergeCell ref="EB19:ES19"/>
    <mergeCell ref="EB20:ES20"/>
    <mergeCell ref="A18:BY18"/>
    <mergeCell ref="A17:BY17"/>
    <mergeCell ref="BZ17:CF17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BZ25:CF26"/>
    <mergeCell ref="CG25:CQ26"/>
    <mergeCell ref="CR25:DI2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DJ27:EA27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6:FK36"/>
    <mergeCell ref="CG36:CQ36"/>
    <mergeCell ref="CR36:DI36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76:BY76"/>
    <mergeCell ref="BZ76:CF76"/>
    <mergeCell ref="CG76:CQ76"/>
    <mergeCell ref="CR76:DI76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ET76:FK76"/>
    <mergeCell ref="A75:BY75"/>
    <mergeCell ref="BZ75:CF75"/>
    <mergeCell ref="DJ79:EA79"/>
    <mergeCell ref="EB79:ES79"/>
    <mergeCell ref="ET79:FK79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A77:BY77"/>
    <mergeCell ref="BZ77:CF78"/>
    <mergeCell ref="DJ76:EA76"/>
    <mergeCell ref="EB76:ES76"/>
    <mergeCell ref="CG75:CQ75"/>
    <mergeCell ref="CR75:DI75"/>
    <mergeCell ref="DJ75:EA75"/>
    <mergeCell ref="EB75:ES75"/>
    <mergeCell ref="CG77:CQ78"/>
    <mergeCell ref="CR77:DI78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BZ80:CF80"/>
    <mergeCell ref="CG80:CQ80"/>
    <mergeCell ref="CR80:DI80"/>
    <mergeCell ref="DJ80:EA80"/>
    <mergeCell ref="EB80:ES80"/>
    <mergeCell ref="ET80:FK80"/>
    <mergeCell ref="EB82:ES82"/>
    <mergeCell ref="FM83:GD83"/>
    <mergeCell ref="A82:BY82"/>
    <mergeCell ref="BZ84:CF84"/>
    <mergeCell ref="CG84:CQ84"/>
    <mergeCell ref="CR84:DI84"/>
    <mergeCell ref="DJ84:EA84"/>
    <mergeCell ref="EB84:ES84"/>
    <mergeCell ref="ET82:FK82"/>
    <mergeCell ref="BZ82:CF82"/>
    <mergeCell ref="A83:BY83"/>
    <mergeCell ref="CG82:CQ82"/>
    <mergeCell ref="CR82:DI82"/>
    <mergeCell ref="DJ82:EA82"/>
    <mergeCell ref="ET84:FK84"/>
    <mergeCell ref="ET85:FK85"/>
    <mergeCell ref="ET86:FK86"/>
    <mergeCell ref="EB86:ES86"/>
    <mergeCell ref="ET83:FK83"/>
    <mergeCell ref="A85:BY85"/>
    <mergeCell ref="BZ85:CF85"/>
    <mergeCell ref="CG85:CQ85"/>
    <mergeCell ref="CR85:DI85"/>
    <mergeCell ref="DJ85:EA85"/>
    <mergeCell ref="EB85:ES85"/>
    <mergeCell ref="A84:BY84"/>
    <mergeCell ref="BZ83:CF83"/>
    <mergeCell ref="CG83:CQ83"/>
    <mergeCell ref="CR83:DI83"/>
    <mergeCell ref="DJ83:EA83"/>
    <mergeCell ref="EB83:ES83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BZ91:CF92"/>
    <mergeCell ref="CG91:CQ92"/>
    <mergeCell ref="CR91:DI92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DJ93:EA93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EB102:ES102"/>
    <mergeCell ref="A107:BY107"/>
    <mergeCell ref="EB108:ES108"/>
    <mergeCell ref="EB103:ES104"/>
    <mergeCell ref="ET103:FK104"/>
    <mergeCell ref="ET105:FK105"/>
    <mergeCell ref="ET108:FK108"/>
    <mergeCell ref="A104:BY104"/>
    <mergeCell ref="A108:BY108"/>
    <mergeCell ref="BZ102:CF102"/>
    <mergeCell ref="CG102:CQ102"/>
    <mergeCell ref="CR102:DI102"/>
    <mergeCell ref="DJ102:EA102"/>
    <mergeCell ref="DJ105:EA105"/>
    <mergeCell ref="EB105:ES105"/>
    <mergeCell ref="CG108:CQ108"/>
    <mergeCell ref="CR108:DI108"/>
    <mergeCell ref="DJ108:EA108"/>
    <mergeCell ref="BZ108:CF108"/>
    <mergeCell ref="EB107:ES107"/>
    <mergeCell ref="ET107:FK107"/>
    <mergeCell ref="A105:BY105"/>
    <mergeCell ref="BZ105:CF105"/>
    <mergeCell ref="CG105:CQ105"/>
    <mergeCell ref="CR105:DI105"/>
    <mergeCell ref="CR109:DI109"/>
    <mergeCell ref="BZ111:CF111"/>
    <mergeCell ref="CG111:CQ111"/>
    <mergeCell ref="CR111:DI111"/>
    <mergeCell ref="EB109:ES109"/>
    <mergeCell ref="BZ107:CF107"/>
    <mergeCell ref="CG107:CQ107"/>
    <mergeCell ref="CR107:DI107"/>
    <mergeCell ref="DJ107:EA107"/>
    <mergeCell ref="DJ111:EA111"/>
    <mergeCell ref="EB111:ES111"/>
    <mergeCell ref="ET109:FK109"/>
    <mergeCell ref="DJ110:EA110"/>
    <mergeCell ref="EB110:ES110"/>
    <mergeCell ref="ET110:FK110"/>
    <mergeCell ref="DJ109:EA109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1:BY111"/>
    <mergeCell ref="A110:BY110"/>
    <mergeCell ref="BZ110:CF110"/>
    <mergeCell ref="CG110:CQ110"/>
    <mergeCell ref="CR110:DI110"/>
    <mergeCell ref="A109:BY109"/>
    <mergeCell ref="BZ109:CF109"/>
    <mergeCell ref="CG109:CQ109"/>
    <mergeCell ref="ET115:FK115"/>
    <mergeCell ref="A116:BY116"/>
    <mergeCell ref="BZ116:CF117"/>
    <mergeCell ref="CG116:CQ117"/>
    <mergeCell ref="CR116:DI117"/>
    <mergeCell ref="DJ116:EA117"/>
    <mergeCell ref="ET118:FK118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HN165"/>
  <sheetViews>
    <sheetView topLeftCell="AP15" zoomScaleNormal="100" zoomScaleSheetLayoutView="100" workbookViewId="0">
      <selection activeCell="DJ37" sqref="DJ37:EA37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96" width="0.85546875" style="1"/>
    <col min="197" max="197" width="4" style="1" customWidth="1"/>
    <col min="198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90" t="s">
        <v>237</v>
      </c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34"/>
      <c r="ED3" s="34"/>
      <c r="ET3" s="263" t="s">
        <v>16</v>
      </c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5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266" t="s">
        <v>162</v>
      </c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8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83" t="s">
        <v>242</v>
      </c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178">
        <v>20</v>
      </c>
      <c r="CR5" s="178"/>
      <c r="CS5" s="178"/>
      <c r="CT5" s="178"/>
      <c r="CU5" s="252" t="s">
        <v>251</v>
      </c>
      <c r="CV5" s="252"/>
      <c r="CW5" s="252"/>
      <c r="CX5" s="32" t="s">
        <v>29</v>
      </c>
      <c r="ER5" s="35" t="s">
        <v>18</v>
      </c>
      <c r="ET5" s="257" t="s">
        <v>243</v>
      </c>
      <c r="EU5" s="258"/>
      <c r="EV5" s="258"/>
      <c r="EW5" s="258"/>
      <c r="EX5" s="258"/>
      <c r="EY5" s="258"/>
      <c r="EZ5" s="258"/>
      <c r="FA5" s="258"/>
      <c r="FB5" s="258"/>
      <c r="FC5" s="258"/>
      <c r="FD5" s="258"/>
      <c r="FE5" s="258"/>
      <c r="FF5" s="258"/>
      <c r="FG5" s="258"/>
      <c r="FH5" s="258"/>
      <c r="FI5" s="258"/>
      <c r="FJ5" s="258"/>
      <c r="FK5" s="259"/>
    </row>
    <row r="6" spans="1:170" ht="13.5" customHeight="1">
      <c r="A6" s="5" t="s">
        <v>167</v>
      </c>
      <c r="AE6" s="179" t="s">
        <v>247</v>
      </c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R6" s="35" t="s">
        <v>19</v>
      </c>
      <c r="ET6" s="257" t="s">
        <v>244</v>
      </c>
      <c r="EU6" s="258"/>
      <c r="EV6" s="258"/>
      <c r="EW6" s="258"/>
      <c r="EX6" s="258"/>
      <c r="EY6" s="258"/>
      <c r="EZ6" s="258"/>
      <c r="FA6" s="258"/>
      <c r="FB6" s="258"/>
      <c r="FC6" s="258"/>
      <c r="FD6" s="258"/>
      <c r="FE6" s="258"/>
      <c r="FF6" s="258"/>
      <c r="FG6" s="258"/>
      <c r="FH6" s="258"/>
      <c r="FI6" s="258"/>
      <c r="FJ6" s="258"/>
      <c r="FK6" s="259"/>
    </row>
    <row r="7" spans="1:170" ht="13.5" customHeight="1">
      <c r="A7" s="5" t="s">
        <v>168</v>
      </c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T7" s="257"/>
      <c r="EU7" s="258"/>
      <c r="EV7" s="258"/>
      <c r="EW7" s="258"/>
      <c r="EX7" s="258"/>
      <c r="EY7" s="258"/>
      <c r="EZ7" s="258"/>
      <c r="FA7" s="258"/>
      <c r="FB7" s="258"/>
      <c r="FC7" s="258"/>
      <c r="FD7" s="258"/>
      <c r="FE7" s="258"/>
      <c r="FF7" s="258"/>
      <c r="FG7" s="258"/>
      <c r="FH7" s="258"/>
      <c r="FI7" s="258"/>
      <c r="FJ7" s="258"/>
      <c r="FK7" s="259"/>
    </row>
    <row r="8" spans="1:170" ht="13.5" customHeight="1">
      <c r="A8" s="5" t="s">
        <v>169</v>
      </c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R8" s="35" t="s">
        <v>20</v>
      </c>
      <c r="ET8" s="257" t="s">
        <v>245</v>
      </c>
      <c r="EU8" s="258"/>
      <c r="EV8" s="258"/>
      <c r="EW8" s="258"/>
      <c r="EX8" s="258"/>
      <c r="EY8" s="258"/>
      <c r="EZ8" s="258"/>
      <c r="FA8" s="258"/>
      <c r="FB8" s="258"/>
      <c r="FC8" s="258"/>
      <c r="FD8" s="258"/>
      <c r="FE8" s="258"/>
      <c r="FF8" s="258"/>
      <c r="FG8" s="258"/>
      <c r="FH8" s="258"/>
      <c r="FI8" s="258"/>
      <c r="FJ8" s="258"/>
      <c r="FK8" s="259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57"/>
      <c r="EU9" s="258"/>
      <c r="EV9" s="258"/>
      <c r="EW9" s="258"/>
      <c r="EX9" s="258"/>
      <c r="EY9" s="258"/>
      <c r="EZ9" s="258"/>
      <c r="FA9" s="258"/>
      <c r="FB9" s="258"/>
      <c r="FC9" s="258"/>
      <c r="FD9" s="258"/>
      <c r="FE9" s="258"/>
      <c r="FF9" s="258"/>
      <c r="FG9" s="258"/>
      <c r="FH9" s="258"/>
      <c r="FI9" s="258"/>
      <c r="FJ9" s="258"/>
      <c r="FK9" s="259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57" t="s">
        <v>246</v>
      </c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9"/>
    </row>
    <row r="11" spans="1:170" ht="14.1" customHeight="1">
      <c r="A11" s="10" t="s">
        <v>236</v>
      </c>
      <c r="ER11" s="35"/>
      <c r="ET11" s="257"/>
      <c r="EU11" s="258"/>
      <c r="EV11" s="258"/>
      <c r="EW11" s="258"/>
      <c r="EX11" s="258"/>
      <c r="EY11" s="258"/>
      <c r="EZ11" s="258"/>
      <c r="FA11" s="258"/>
      <c r="FB11" s="258"/>
      <c r="FC11" s="258"/>
      <c r="FD11" s="258"/>
      <c r="FE11" s="258"/>
      <c r="FF11" s="258"/>
      <c r="FG11" s="258"/>
      <c r="FH11" s="258"/>
      <c r="FI11" s="258"/>
      <c r="FJ11" s="258"/>
      <c r="FK11" s="259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60" t="s">
        <v>22</v>
      </c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2"/>
    </row>
    <row r="13" spans="1:170" ht="9" customHeight="1"/>
    <row r="14" spans="1:170" s="12" customFormat="1" ht="33" customHeight="1">
      <c r="A14" s="160" t="s">
        <v>136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1"/>
      <c r="BZ14" s="123" t="s">
        <v>137</v>
      </c>
      <c r="CA14" s="123"/>
      <c r="CB14" s="123"/>
      <c r="CC14" s="123"/>
      <c r="CD14" s="123"/>
      <c r="CE14" s="123"/>
      <c r="CF14" s="123"/>
      <c r="CG14" s="123" t="s">
        <v>173</v>
      </c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253" t="s">
        <v>174</v>
      </c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 t="s">
        <v>175</v>
      </c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 t="s">
        <v>2</v>
      </c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 t="s">
        <v>1</v>
      </c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6"/>
      <c r="FL14" s="39"/>
      <c r="FM14" s="39"/>
      <c r="FN14" s="39"/>
    </row>
    <row r="15" spans="1:170" s="13" customFormat="1" ht="12" customHeight="1" thickBot="1">
      <c r="A15" s="158">
        <v>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98">
        <v>2</v>
      </c>
      <c r="CA15" s="98"/>
      <c r="CB15" s="98"/>
      <c r="CC15" s="98"/>
      <c r="CD15" s="98"/>
      <c r="CE15" s="98"/>
      <c r="CF15" s="98"/>
      <c r="CG15" s="98">
        <v>3</v>
      </c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255">
        <v>4</v>
      </c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>
        <v>5</v>
      </c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>
        <v>6</v>
      </c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>
        <v>7</v>
      </c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69"/>
      <c r="FL15" s="40"/>
      <c r="FM15" s="40"/>
      <c r="FN15" s="40"/>
    </row>
    <row r="16" spans="1:170" ht="22.5" customHeight="1">
      <c r="A16" s="191" t="s">
        <v>176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2"/>
      <c r="BZ16" s="138" t="s">
        <v>0</v>
      </c>
      <c r="CA16" s="139"/>
      <c r="CB16" s="139"/>
      <c r="CC16" s="139"/>
      <c r="CD16" s="139"/>
      <c r="CE16" s="139"/>
      <c r="CF16" s="139"/>
      <c r="CG16" s="140">
        <v>100</v>
      </c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254">
        <f>CR17+CR18+CR19+CR20+CR24+CR32+CR38</f>
        <v>19178</v>
      </c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>
        <f>DJ17+DJ18+DJ19+DJ20+DJ24+DJ32+DJ38</f>
        <v>5050701.2200000007</v>
      </c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83">
        <f>EB17+EB18+EB19+EB20+EB24+EB32+EB38</f>
        <v>0</v>
      </c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54">
        <f>SUM(CR16:ES16)</f>
        <v>5069879.2200000007</v>
      </c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70"/>
    </row>
    <row r="17" spans="1:167" ht="15" customHeight="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3"/>
      <c r="BZ17" s="65" t="s">
        <v>3</v>
      </c>
      <c r="CA17" s="66"/>
      <c r="CB17" s="66"/>
      <c r="CC17" s="66"/>
      <c r="CD17" s="66"/>
      <c r="CE17" s="66"/>
      <c r="CF17" s="66"/>
      <c r="CG17" s="97">
        <v>120</v>
      </c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33">
        <f>SUM(CR17:ES17)</f>
        <v>0</v>
      </c>
      <c r="EU17" s="233"/>
      <c r="EV17" s="233"/>
      <c r="EW17" s="233"/>
      <c r="EX17" s="233"/>
      <c r="EY17" s="233"/>
      <c r="EZ17" s="233"/>
      <c r="FA17" s="233"/>
      <c r="FB17" s="233"/>
      <c r="FC17" s="233"/>
      <c r="FD17" s="233"/>
      <c r="FE17" s="233"/>
      <c r="FF17" s="233"/>
      <c r="FG17" s="233"/>
      <c r="FH17" s="233"/>
      <c r="FI17" s="233"/>
      <c r="FJ17" s="233"/>
      <c r="FK17" s="234"/>
    </row>
    <row r="18" spans="1:167" ht="15" customHeight="1">
      <c r="A18" s="162" t="s">
        <v>177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3"/>
      <c r="BZ18" s="65" t="s">
        <v>4</v>
      </c>
      <c r="CA18" s="66"/>
      <c r="CB18" s="66"/>
      <c r="CC18" s="66"/>
      <c r="CD18" s="66"/>
      <c r="CE18" s="66"/>
      <c r="CF18" s="66"/>
      <c r="CG18" s="97">
        <v>130</v>
      </c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0">
        <f>363648.5+66857.4</f>
        <v>430505.9</v>
      </c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33">
        <f>SUM(CR18:ES18)</f>
        <v>430505.9</v>
      </c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4"/>
    </row>
    <row r="19" spans="1:167" ht="15" customHeight="1">
      <c r="A19" s="162" t="s">
        <v>178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3"/>
      <c r="BZ19" s="65" t="s">
        <v>5</v>
      </c>
      <c r="CA19" s="66"/>
      <c r="CB19" s="66"/>
      <c r="CC19" s="66"/>
      <c r="CD19" s="66"/>
      <c r="CE19" s="66"/>
      <c r="CF19" s="66"/>
      <c r="CG19" s="97">
        <v>140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33">
        <f>SUM(CR19:ES19)</f>
        <v>0</v>
      </c>
      <c r="EU19" s="233"/>
      <c r="EV19" s="233"/>
      <c r="EW19" s="233"/>
      <c r="EX19" s="233"/>
      <c r="EY19" s="233"/>
      <c r="EZ19" s="233"/>
      <c r="FA19" s="233"/>
      <c r="FB19" s="233"/>
      <c r="FC19" s="233"/>
      <c r="FD19" s="233"/>
      <c r="FE19" s="233"/>
      <c r="FF19" s="233"/>
      <c r="FG19" s="233"/>
      <c r="FH19" s="233"/>
      <c r="FI19" s="233"/>
      <c r="FJ19" s="233"/>
      <c r="FK19" s="234"/>
    </row>
    <row r="20" spans="1:167" ht="15" customHeight="1">
      <c r="A20" s="162" t="s">
        <v>145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3"/>
      <c r="BZ20" s="65" t="s">
        <v>6</v>
      </c>
      <c r="CA20" s="66"/>
      <c r="CB20" s="66"/>
      <c r="CC20" s="66"/>
      <c r="CD20" s="66"/>
      <c r="CE20" s="66"/>
      <c r="CF20" s="66"/>
      <c r="CG20" s="97">
        <v>150</v>
      </c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33">
        <f>DJ21+DJ23</f>
        <v>0</v>
      </c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  <c r="DZ20" s="233"/>
      <c r="EA20" s="233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33">
        <f>SUM(CR20:ES20)</f>
        <v>0</v>
      </c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4"/>
    </row>
    <row r="21" spans="1:167" ht="12" customHeight="1">
      <c r="A21" s="164" t="s">
        <v>23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5"/>
      <c r="BZ21" s="79" t="s">
        <v>7</v>
      </c>
      <c r="CA21" s="80"/>
      <c r="CB21" s="80"/>
      <c r="CC21" s="80"/>
      <c r="CD21" s="80"/>
      <c r="CE21" s="80"/>
      <c r="CF21" s="81"/>
      <c r="CG21" s="73">
        <v>152</v>
      </c>
      <c r="CH21" s="74"/>
      <c r="CI21" s="74"/>
      <c r="CJ21" s="74"/>
      <c r="CK21" s="74"/>
      <c r="CL21" s="74"/>
      <c r="CM21" s="74"/>
      <c r="CN21" s="74"/>
      <c r="CO21" s="74"/>
      <c r="CP21" s="74"/>
      <c r="CQ21" s="75"/>
      <c r="CR21" s="271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3"/>
      <c r="DJ21" s="235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7"/>
      <c r="EB21" s="271"/>
      <c r="EC21" s="272"/>
      <c r="ED21" s="272"/>
      <c r="EE21" s="272"/>
      <c r="EF21" s="272"/>
      <c r="EG21" s="272"/>
      <c r="EH21" s="272"/>
      <c r="EI21" s="272"/>
      <c r="EJ21" s="272"/>
      <c r="EK21" s="272"/>
      <c r="EL21" s="272"/>
      <c r="EM21" s="272"/>
      <c r="EN21" s="272"/>
      <c r="EO21" s="272"/>
      <c r="EP21" s="272"/>
      <c r="EQ21" s="272"/>
      <c r="ER21" s="272"/>
      <c r="ES21" s="273"/>
      <c r="ET21" s="241">
        <f>SUM(CR21:ES22)</f>
        <v>0</v>
      </c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3"/>
    </row>
    <row r="22" spans="1:167" ht="22.5" customHeight="1">
      <c r="A22" s="142" t="s">
        <v>158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3"/>
      <c r="BZ22" s="82"/>
      <c r="CA22" s="83"/>
      <c r="CB22" s="83"/>
      <c r="CC22" s="83"/>
      <c r="CD22" s="83"/>
      <c r="CE22" s="83"/>
      <c r="CF22" s="84"/>
      <c r="CG22" s="76"/>
      <c r="CH22" s="77"/>
      <c r="CI22" s="77"/>
      <c r="CJ22" s="77"/>
      <c r="CK22" s="77"/>
      <c r="CL22" s="77"/>
      <c r="CM22" s="77"/>
      <c r="CN22" s="77"/>
      <c r="CO22" s="77"/>
      <c r="CP22" s="77"/>
      <c r="CQ22" s="78"/>
      <c r="CR22" s="274"/>
      <c r="CS22" s="275"/>
      <c r="CT22" s="275"/>
      <c r="CU22" s="275"/>
      <c r="CV22" s="275"/>
      <c r="CW22" s="275"/>
      <c r="CX22" s="275"/>
      <c r="CY22" s="275"/>
      <c r="CZ22" s="275"/>
      <c r="DA22" s="275"/>
      <c r="DB22" s="275"/>
      <c r="DC22" s="275"/>
      <c r="DD22" s="275"/>
      <c r="DE22" s="275"/>
      <c r="DF22" s="275"/>
      <c r="DG22" s="275"/>
      <c r="DH22" s="275"/>
      <c r="DI22" s="276"/>
      <c r="DJ22" s="238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40"/>
      <c r="EB22" s="274"/>
      <c r="EC22" s="275"/>
      <c r="ED22" s="275"/>
      <c r="EE22" s="275"/>
      <c r="EF22" s="275"/>
      <c r="EG22" s="275"/>
      <c r="EH22" s="275"/>
      <c r="EI22" s="275"/>
      <c r="EJ22" s="275"/>
      <c r="EK22" s="275"/>
      <c r="EL22" s="275"/>
      <c r="EM22" s="275"/>
      <c r="EN22" s="275"/>
      <c r="EO22" s="275"/>
      <c r="EP22" s="275"/>
      <c r="EQ22" s="275"/>
      <c r="ER22" s="275"/>
      <c r="ES22" s="276"/>
      <c r="ET22" s="244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6"/>
    </row>
    <row r="23" spans="1:167" ht="12" customHeight="1">
      <c r="A23" s="144" t="s">
        <v>146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5"/>
      <c r="BZ23" s="65" t="s">
        <v>8</v>
      </c>
      <c r="CA23" s="66"/>
      <c r="CB23" s="66"/>
      <c r="CC23" s="66"/>
      <c r="CD23" s="66"/>
      <c r="CE23" s="66"/>
      <c r="CF23" s="66"/>
      <c r="CG23" s="97">
        <v>153</v>
      </c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33">
        <f>SUM(CR23:ES23)</f>
        <v>0</v>
      </c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3"/>
      <c r="FF23" s="233"/>
      <c r="FG23" s="233"/>
      <c r="FH23" s="233"/>
      <c r="FI23" s="233"/>
      <c r="FJ23" s="233"/>
      <c r="FK23" s="234"/>
    </row>
    <row r="24" spans="1:167" ht="15" customHeight="1">
      <c r="A24" s="162" t="s">
        <v>140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3"/>
      <c r="BZ24" s="65" t="s">
        <v>9</v>
      </c>
      <c r="CA24" s="66"/>
      <c r="CB24" s="66"/>
      <c r="CC24" s="66"/>
      <c r="CD24" s="66"/>
      <c r="CE24" s="66"/>
      <c r="CF24" s="66"/>
      <c r="CG24" s="97">
        <v>170</v>
      </c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233">
        <f>CR25+CR27+CR31</f>
        <v>0</v>
      </c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>
        <f>DJ25+DJ27+DJ31</f>
        <v>-73803</v>
      </c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33">
        <f>SUM(CR24:ES24)</f>
        <v>-73803</v>
      </c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4"/>
    </row>
    <row r="25" spans="1:167" ht="12" customHeight="1">
      <c r="A25" s="164" t="s">
        <v>23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5"/>
      <c r="BZ25" s="79" t="s">
        <v>10</v>
      </c>
      <c r="CA25" s="80"/>
      <c r="CB25" s="80"/>
      <c r="CC25" s="80"/>
      <c r="CD25" s="80"/>
      <c r="CE25" s="80"/>
      <c r="CF25" s="81"/>
      <c r="CG25" s="73">
        <v>171</v>
      </c>
      <c r="CH25" s="74"/>
      <c r="CI25" s="74"/>
      <c r="CJ25" s="74"/>
      <c r="CK25" s="74"/>
      <c r="CL25" s="74"/>
      <c r="CM25" s="74"/>
      <c r="CN25" s="74"/>
      <c r="CO25" s="74"/>
      <c r="CP25" s="74"/>
      <c r="CQ25" s="75"/>
      <c r="CR25" s="235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7"/>
      <c r="DJ25" s="235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36"/>
      <c r="DX25" s="236"/>
      <c r="DY25" s="236"/>
      <c r="DZ25" s="236"/>
      <c r="EA25" s="237"/>
      <c r="EB25" s="271"/>
      <c r="EC25" s="272"/>
      <c r="ED25" s="272"/>
      <c r="EE25" s="272"/>
      <c r="EF25" s="272"/>
      <c r="EG25" s="272"/>
      <c r="EH25" s="272"/>
      <c r="EI25" s="272"/>
      <c r="EJ25" s="272"/>
      <c r="EK25" s="272"/>
      <c r="EL25" s="272"/>
      <c r="EM25" s="272"/>
      <c r="EN25" s="272"/>
      <c r="EO25" s="272"/>
      <c r="EP25" s="272"/>
      <c r="EQ25" s="272"/>
      <c r="ER25" s="272"/>
      <c r="ES25" s="273"/>
      <c r="ET25" s="241">
        <f>SUM(CR25:ES26)</f>
        <v>0</v>
      </c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3"/>
    </row>
    <row r="26" spans="1:167" ht="12" customHeight="1">
      <c r="A26" s="142" t="s">
        <v>24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3"/>
      <c r="BZ26" s="82"/>
      <c r="CA26" s="83"/>
      <c r="CB26" s="83"/>
      <c r="CC26" s="83"/>
      <c r="CD26" s="83"/>
      <c r="CE26" s="83"/>
      <c r="CF26" s="84"/>
      <c r="CG26" s="76"/>
      <c r="CH26" s="77"/>
      <c r="CI26" s="77"/>
      <c r="CJ26" s="77"/>
      <c r="CK26" s="77"/>
      <c r="CL26" s="77"/>
      <c r="CM26" s="77"/>
      <c r="CN26" s="77"/>
      <c r="CO26" s="77"/>
      <c r="CP26" s="77"/>
      <c r="CQ26" s="78"/>
      <c r="CR26" s="238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40"/>
      <c r="DJ26" s="238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40"/>
      <c r="EB26" s="274"/>
      <c r="EC26" s="275"/>
      <c r="ED26" s="275"/>
      <c r="EE26" s="275"/>
      <c r="EF26" s="275"/>
      <c r="EG26" s="275"/>
      <c r="EH26" s="275"/>
      <c r="EI26" s="275"/>
      <c r="EJ26" s="275"/>
      <c r="EK26" s="275"/>
      <c r="EL26" s="275"/>
      <c r="EM26" s="275"/>
      <c r="EN26" s="275"/>
      <c r="EO26" s="275"/>
      <c r="EP26" s="275"/>
      <c r="EQ26" s="275"/>
      <c r="ER26" s="275"/>
      <c r="ES26" s="276"/>
      <c r="ET26" s="244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6"/>
    </row>
    <row r="27" spans="1:167" ht="12" customHeight="1">
      <c r="A27" s="144" t="s">
        <v>25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5"/>
      <c r="BZ27" s="65" t="s">
        <v>11</v>
      </c>
      <c r="CA27" s="66"/>
      <c r="CB27" s="66"/>
      <c r="CC27" s="66"/>
      <c r="CD27" s="66"/>
      <c r="CE27" s="66"/>
      <c r="CF27" s="66"/>
      <c r="CG27" s="97">
        <v>172</v>
      </c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>
        <v>-73803</v>
      </c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33">
        <f>SUM(CR27:ES27)</f>
        <v>-73803</v>
      </c>
      <c r="EU27" s="233"/>
      <c r="EV27" s="233"/>
      <c r="EW27" s="233"/>
      <c r="EX27" s="233"/>
      <c r="EY27" s="233"/>
      <c r="EZ27" s="233"/>
      <c r="FA27" s="233"/>
      <c r="FB27" s="233"/>
      <c r="FC27" s="233"/>
      <c r="FD27" s="233"/>
      <c r="FE27" s="233"/>
      <c r="FF27" s="233"/>
      <c r="FG27" s="233"/>
      <c r="FH27" s="233"/>
      <c r="FI27" s="233"/>
      <c r="FJ27" s="233"/>
      <c r="FK27" s="234"/>
    </row>
    <row r="28" spans="1:167" ht="12" customHeight="1">
      <c r="A28" s="164" t="s">
        <v>180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5"/>
      <c r="BZ28" s="79" t="s">
        <v>12</v>
      </c>
      <c r="CA28" s="80"/>
      <c r="CB28" s="80"/>
      <c r="CC28" s="80"/>
      <c r="CD28" s="80"/>
      <c r="CE28" s="80"/>
      <c r="CF28" s="81"/>
      <c r="CG28" s="73">
        <v>172</v>
      </c>
      <c r="CH28" s="74"/>
      <c r="CI28" s="74"/>
      <c r="CJ28" s="74"/>
      <c r="CK28" s="74"/>
      <c r="CL28" s="74"/>
      <c r="CM28" s="74"/>
      <c r="CN28" s="74"/>
      <c r="CO28" s="74"/>
      <c r="CP28" s="74"/>
      <c r="CQ28" s="75"/>
      <c r="CR28" s="235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7"/>
      <c r="DJ28" s="235">
        <v>-73803</v>
      </c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36"/>
      <c r="DX28" s="236"/>
      <c r="DY28" s="236"/>
      <c r="DZ28" s="236"/>
      <c r="EA28" s="237"/>
      <c r="EB28" s="271"/>
      <c r="EC28" s="272"/>
      <c r="ED28" s="272"/>
      <c r="EE28" s="272"/>
      <c r="EF28" s="272"/>
      <c r="EG28" s="272"/>
      <c r="EH28" s="272"/>
      <c r="EI28" s="272"/>
      <c r="EJ28" s="272"/>
      <c r="EK28" s="272"/>
      <c r="EL28" s="272"/>
      <c r="EM28" s="272"/>
      <c r="EN28" s="272"/>
      <c r="EO28" s="272"/>
      <c r="EP28" s="272"/>
      <c r="EQ28" s="272"/>
      <c r="ER28" s="272"/>
      <c r="ES28" s="273"/>
      <c r="ET28" s="241">
        <f>SUM(CR28:ES29)</f>
        <v>-73803</v>
      </c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3"/>
    </row>
    <row r="29" spans="1:167" ht="12" customHeight="1">
      <c r="A29" s="166" t="s">
        <v>181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82"/>
      <c r="CA29" s="83"/>
      <c r="CB29" s="83"/>
      <c r="CC29" s="83"/>
      <c r="CD29" s="83"/>
      <c r="CE29" s="83"/>
      <c r="CF29" s="84"/>
      <c r="CG29" s="76"/>
      <c r="CH29" s="77"/>
      <c r="CI29" s="77"/>
      <c r="CJ29" s="77"/>
      <c r="CK29" s="77"/>
      <c r="CL29" s="77"/>
      <c r="CM29" s="77"/>
      <c r="CN29" s="77"/>
      <c r="CO29" s="77"/>
      <c r="CP29" s="77"/>
      <c r="CQ29" s="78"/>
      <c r="CR29" s="238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40"/>
      <c r="DJ29" s="238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40"/>
      <c r="EB29" s="274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6"/>
      <c r="ET29" s="244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6"/>
    </row>
    <row r="30" spans="1:167" ht="12" customHeight="1">
      <c r="A30" s="170" t="s">
        <v>182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1"/>
      <c r="BZ30" s="172" t="s">
        <v>183</v>
      </c>
      <c r="CA30" s="173"/>
      <c r="CB30" s="173"/>
      <c r="CC30" s="173"/>
      <c r="CD30" s="173"/>
      <c r="CE30" s="173"/>
      <c r="CF30" s="174"/>
      <c r="CG30" s="175">
        <v>172</v>
      </c>
      <c r="CH30" s="176"/>
      <c r="CI30" s="176"/>
      <c r="CJ30" s="176"/>
      <c r="CK30" s="176"/>
      <c r="CL30" s="176"/>
      <c r="CM30" s="176"/>
      <c r="CN30" s="176"/>
      <c r="CO30" s="176"/>
      <c r="CP30" s="176"/>
      <c r="CQ30" s="118"/>
      <c r="CR30" s="277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9"/>
      <c r="DJ30" s="280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2"/>
      <c r="EB30" s="277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279"/>
      <c r="ET30" s="233">
        <f>SUM(CR30:ES30)</f>
        <v>0</v>
      </c>
      <c r="EU30" s="233"/>
      <c r="EV30" s="233"/>
      <c r="EW30" s="233"/>
      <c r="EX30" s="233"/>
      <c r="EY30" s="233"/>
      <c r="EZ30" s="233"/>
      <c r="FA30" s="233"/>
      <c r="FB30" s="233"/>
      <c r="FC30" s="233"/>
      <c r="FD30" s="233"/>
      <c r="FE30" s="233"/>
      <c r="FF30" s="233"/>
      <c r="FG30" s="233"/>
      <c r="FH30" s="233"/>
      <c r="FI30" s="233"/>
      <c r="FJ30" s="233"/>
      <c r="FK30" s="234"/>
    </row>
    <row r="31" spans="1:167" ht="12" customHeight="1">
      <c r="A31" s="144" t="s">
        <v>138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5"/>
      <c r="BZ31" s="65" t="s">
        <v>179</v>
      </c>
      <c r="CA31" s="66"/>
      <c r="CB31" s="66"/>
      <c r="CC31" s="66"/>
      <c r="CD31" s="66"/>
      <c r="CE31" s="66"/>
      <c r="CF31" s="66"/>
      <c r="CG31" s="97">
        <v>173</v>
      </c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33">
        <f>SUM(CR31:ES31)</f>
        <v>0</v>
      </c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4"/>
    </row>
    <row r="32" spans="1:167" ht="15" customHeight="1">
      <c r="A32" s="162" t="s">
        <v>26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3"/>
      <c r="BZ32" s="65" t="s">
        <v>13</v>
      </c>
      <c r="CA32" s="66"/>
      <c r="CB32" s="66"/>
      <c r="CC32" s="66"/>
      <c r="CD32" s="66"/>
      <c r="CE32" s="66"/>
      <c r="CF32" s="66"/>
      <c r="CG32" s="97">
        <v>180</v>
      </c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233">
        <f>CR33+CR35+CR36+CR37</f>
        <v>19178</v>
      </c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>
        <f>DJ33+DJ35+DJ36+DJ37</f>
        <v>4693998.32</v>
      </c>
      <c r="DK32" s="233"/>
      <c r="DL32" s="233"/>
      <c r="DM32" s="233"/>
      <c r="DN32" s="233"/>
      <c r="DO32" s="233"/>
      <c r="DP32" s="233"/>
      <c r="DQ32" s="233"/>
      <c r="DR32" s="233"/>
      <c r="DS32" s="233"/>
      <c r="DT32" s="233"/>
      <c r="DU32" s="233"/>
      <c r="DV32" s="233"/>
      <c r="DW32" s="233"/>
      <c r="DX32" s="233"/>
      <c r="DY32" s="233"/>
      <c r="DZ32" s="233"/>
      <c r="EA32" s="233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33">
        <f>SUM(CR32:ES32)</f>
        <v>4713176.32</v>
      </c>
      <c r="EU32" s="233"/>
      <c r="EV32" s="233"/>
      <c r="EW32" s="233"/>
      <c r="EX32" s="233"/>
      <c r="EY32" s="233"/>
      <c r="EZ32" s="233"/>
      <c r="FA32" s="233"/>
      <c r="FB32" s="233"/>
      <c r="FC32" s="233"/>
      <c r="FD32" s="233"/>
      <c r="FE32" s="233"/>
      <c r="FF32" s="233"/>
      <c r="FG32" s="233"/>
      <c r="FH32" s="233"/>
      <c r="FI32" s="233"/>
      <c r="FJ32" s="233"/>
      <c r="FK32" s="234"/>
    </row>
    <row r="33" spans="1:203" ht="12" customHeight="1">
      <c r="A33" s="164" t="s">
        <v>23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5"/>
      <c r="BZ33" s="79" t="s">
        <v>184</v>
      </c>
      <c r="CA33" s="80"/>
      <c r="CB33" s="80"/>
      <c r="CC33" s="80"/>
      <c r="CD33" s="80"/>
      <c r="CE33" s="80"/>
      <c r="CF33" s="81"/>
      <c r="CG33" s="73">
        <v>180</v>
      </c>
      <c r="CH33" s="74"/>
      <c r="CI33" s="74"/>
      <c r="CJ33" s="74"/>
      <c r="CK33" s="74"/>
      <c r="CL33" s="74"/>
      <c r="CM33" s="74"/>
      <c r="CN33" s="74"/>
      <c r="CO33" s="74"/>
      <c r="CP33" s="74"/>
      <c r="CQ33" s="75"/>
      <c r="CR33" s="271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72"/>
      <c r="DI33" s="273"/>
      <c r="DJ33" s="235">
        <f>4613728.32</f>
        <v>4613728.32</v>
      </c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7"/>
      <c r="EB33" s="271"/>
      <c r="EC33" s="272"/>
      <c r="ED33" s="272"/>
      <c r="EE33" s="272"/>
      <c r="EF33" s="272"/>
      <c r="EG33" s="272"/>
      <c r="EH33" s="272"/>
      <c r="EI33" s="272"/>
      <c r="EJ33" s="272"/>
      <c r="EK33" s="272"/>
      <c r="EL33" s="272"/>
      <c r="EM33" s="272"/>
      <c r="EN33" s="272"/>
      <c r="EO33" s="272"/>
      <c r="EP33" s="272"/>
      <c r="EQ33" s="272"/>
      <c r="ER33" s="272"/>
      <c r="ES33" s="273"/>
      <c r="ET33" s="241">
        <f>SUM(CR33:ES34)</f>
        <v>4613728.32</v>
      </c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3"/>
      <c r="FL33" s="219" t="s">
        <v>285</v>
      </c>
      <c r="FM33" s="220"/>
      <c r="FN33" s="220"/>
      <c r="FO33" s="220"/>
      <c r="FP33" s="220"/>
      <c r="FQ33" s="220"/>
      <c r="FR33" s="220"/>
      <c r="FS33" s="220"/>
      <c r="FT33" s="220"/>
      <c r="FU33" s="220"/>
      <c r="FV33" s="220"/>
      <c r="FW33" s="220"/>
      <c r="FX33" s="220"/>
      <c r="FY33" s="220"/>
      <c r="FZ33" s="220"/>
      <c r="GA33" s="220"/>
      <c r="GB33" s="220"/>
      <c r="GC33" s="221"/>
      <c r="GD33" s="301" t="s">
        <v>278</v>
      </c>
      <c r="GE33" s="302"/>
      <c r="GF33" s="302"/>
      <c r="GG33" s="302"/>
      <c r="GH33" s="302"/>
      <c r="GI33" s="302"/>
      <c r="GJ33" s="302"/>
      <c r="GK33" s="302"/>
      <c r="GL33" s="302"/>
      <c r="GM33" s="302"/>
      <c r="GN33" s="302"/>
      <c r="GO33" s="302"/>
      <c r="GP33" s="302"/>
      <c r="GQ33" s="302"/>
      <c r="GR33" s="302"/>
      <c r="GS33" s="302"/>
      <c r="GT33" s="302"/>
      <c r="GU33" s="303"/>
    </row>
    <row r="34" spans="1:203" ht="12" customHeight="1">
      <c r="A34" s="142" t="s">
        <v>188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3"/>
      <c r="BZ34" s="82"/>
      <c r="CA34" s="83"/>
      <c r="CB34" s="83"/>
      <c r="CC34" s="83"/>
      <c r="CD34" s="83"/>
      <c r="CE34" s="83"/>
      <c r="CF34" s="84"/>
      <c r="CG34" s="76"/>
      <c r="CH34" s="77"/>
      <c r="CI34" s="77"/>
      <c r="CJ34" s="77"/>
      <c r="CK34" s="77"/>
      <c r="CL34" s="77"/>
      <c r="CM34" s="77"/>
      <c r="CN34" s="77"/>
      <c r="CO34" s="77"/>
      <c r="CP34" s="77"/>
      <c r="CQ34" s="78"/>
      <c r="CR34" s="274"/>
      <c r="CS34" s="275"/>
      <c r="CT34" s="275"/>
      <c r="CU34" s="275"/>
      <c r="CV34" s="275"/>
      <c r="CW34" s="275"/>
      <c r="CX34" s="275"/>
      <c r="CY34" s="275"/>
      <c r="CZ34" s="275"/>
      <c r="DA34" s="275"/>
      <c r="DB34" s="275"/>
      <c r="DC34" s="275"/>
      <c r="DD34" s="275"/>
      <c r="DE34" s="275"/>
      <c r="DF34" s="275"/>
      <c r="DG34" s="275"/>
      <c r="DH34" s="275"/>
      <c r="DI34" s="276"/>
      <c r="DJ34" s="238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40"/>
      <c r="EB34" s="274"/>
      <c r="EC34" s="275"/>
      <c r="ED34" s="275"/>
      <c r="EE34" s="275"/>
      <c r="EF34" s="275"/>
      <c r="EG34" s="275"/>
      <c r="EH34" s="275"/>
      <c r="EI34" s="275"/>
      <c r="EJ34" s="275"/>
      <c r="EK34" s="275"/>
      <c r="EL34" s="275"/>
      <c r="EM34" s="275"/>
      <c r="EN34" s="275"/>
      <c r="EO34" s="275"/>
      <c r="EP34" s="275"/>
      <c r="EQ34" s="275"/>
      <c r="ER34" s="275"/>
      <c r="ES34" s="276"/>
      <c r="ET34" s="244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6"/>
      <c r="FL34" s="222"/>
      <c r="FM34" s="223"/>
      <c r="FN34" s="223"/>
      <c r="FO34" s="223"/>
      <c r="FP34" s="223"/>
      <c r="FQ34" s="223"/>
      <c r="FR34" s="223"/>
      <c r="FS34" s="223"/>
      <c r="FT34" s="223"/>
      <c r="FU34" s="223"/>
      <c r="FV34" s="223"/>
      <c r="FW34" s="223"/>
      <c r="FX34" s="223"/>
      <c r="FY34" s="223"/>
      <c r="FZ34" s="223"/>
      <c r="GA34" s="223"/>
      <c r="GB34" s="223"/>
      <c r="GC34" s="224"/>
      <c r="GD34" s="304"/>
      <c r="GE34" s="305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6"/>
    </row>
    <row r="35" spans="1:203" ht="12" customHeight="1">
      <c r="A35" s="144" t="s">
        <v>189</v>
      </c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5"/>
      <c r="BZ35" s="65" t="s">
        <v>185</v>
      </c>
      <c r="CA35" s="66"/>
      <c r="CB35" s="66"/>
      <c r="CC35" s="66"/>
      <c r="CD35" s="66"/>
      <c r="CE35" s="66"/>
      <c r="CF35" s="66"/>
      <c r="CG35" s="97">
        <v>180</v>
      </c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250">
        <v>19178</v>
      </c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33">
        <f>SUM(CR35:ES35)</f>
        <v>19178</v>
      </c>
      <c r="EU35" s="233"/>
      <c r="EV35" s="233"/>
      <c r="EW35" s="233"/>
      <c r="EX35" s="233"/>
      <c r="EY35" s="233"/>
      <c r="EZ35" s="233"/>
      <c r="FA35" s="233"/>
      <c r="FB35" s="233"/>
      <c r="FC35" s="233"/>
      <c r="FD35" s="233"/>
      <c r="FE35" s="233"/>
      <c r="FF35" s="233"/>
      <c r="FG35" s="233"/>
      <c r="FH35" s="233"/>
      <c r="FI35" s="233"/>
      <c r="FJ35" s="233"/>
      <c r="FK35" s="234"/>
    </row>
    <row r="36" spans="1:203" ht="12" customHeight="1">
      <c r="A36" s="144" t="s">
        <v>190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5"/>
      <c r="BZ36" s="65" t="s">
        <v>186</v>
      </c>
      <c r="CA36" s="66"/>
      <c r="CB36" s="66"/>
      <c r="CC36" s="66"/>
      <c r="CD36" s="66"/>
      <c r="CE36" s="66"/>
      <c r="CF36" s="66"/>
      <c r="CG36" s="97">
        <v>180</v>
      </c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33">
        <f>SUM(CR36:ES36)</f>
        <v>0</v>
      </c>
      <c r="EU36" s="233"/>
      <c r="EV36" s="233"/>
      <c r="EW36" s="233"/>
      <c r="EX36" s="233"/>
      <c r="EY36" s="233"/>
      <c r="EZ36" s="233"/>
      <c r="FA36" s="233"/>
      <c r="FB36" s="233"/>
      <c r="FC36" s="233"/>
      <c r="FD36" s="233"/>
      <c r="FE36" s="233"/>
      <c r="FF36" s="233"/>
      <c r="FG36" s="233"/>
      <c r="FH36" s="233"/>
      <c r="FI36" s="233"/>
      <c r="FJ36" s="233"/>
      <c r="FK36" s="234"/>
    </row>
    <row r="37" spans="1:203" ht="12" customHeight="1">
      <c r="A37" s="144" t="s">
        <v>191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5"/>
      <c r="BZ37" s="65" t="s">
        <v>187</v>
      </c>
      <c r="CA37" s="66"/>
      <c r="CB37" s="66"/>
      <c r="CC37" s="66"/>
      <c r="CD37" s="66"/>
      <c r="CE37" s="66"/>
      <c r="CF37" s="66"/>
      <c r="CG37" s="97">
        <v>180</v>
      </c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0">
        <f>77915.95+2354.05</f>
        <v>80270</v>
      </c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33">
        <f>SUM(CR37:ES37)</f>
        <v>80270</v>
      </c>
      <c r="EU37" s="233"/>
      <c r="EV37" s="233"/>
      <c r="EW37" s="233"/>
      <c r="EX37" s="233"/>
      <c r="EY37" s="233"/>
      <c r="EZ37" s="233"/>
      <c r="FA37" s="233"/>
      <c r="FB37" s="233"/>
      <c r="FC37" s="233"/>
      <c r="FD37" s="233"/>
      <c r="FE37" s="233"/>
      <c r="FF37" s="233"/>
      <c r="FG37" s="233"/>
      <c r="FH37" s="233"/>
      <c r="FI37" s="233"/>
      <c r="FJ37" s="233"/>
      <c r="FK37" s="234"/>
      <c r="FP37" s="228" t="s">
        <v>262</v>
      </c>
      <c r="FQ37" s="228"/>
      <c r="FR37" s="228"/>
      <c r="FS37" s="228"/>
      <c r="FT37" s="228"/>
      <c r="FU37" s="228"/>
      <c r="FV37" s="228"/>
      <c r="FW37" s="228"/>
      <c r="FX37" s="228"/>
      <c r="FY37" s="228"/>
      <c r="FZ37" s="228"/>
      <c r="GA37" s="228"/>
      <c r="GB37" s="228"/>
      <c r="GC37" s="228"/>
    </row>
    <row r="38" spans="1:203" ht="15" customHeight="1">
      <c r="A38" s="168" t="s">
        <v>27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9"/>
      <c r="BZ38" s="65" t="s">
        <v>14</v>
      </c>
      <c r="CA38" s="66"/>
      <c r="CB38" s="66"/>
      <c r="CC38" s="66"/>
      <c r="CD38" s="66"/>
      <c r="CE38" s="66"/>
      <c r="CF38" s="66"/>
      <c r="CG38" s="97">
        <v>130</v>
      </c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33">
        <f>SUM(CR38:ES38)</f>
        <v>0</v>
      </c>
      <c r="EU38" s="233"/>
      <c r="EV38" s="233"/>
      <c r="EW38" s="233"/>
      <c r="EX38" s="233"/>
      <c r="EY38" s="233"/>
      <c r="EZ38" s="233"/>
      <c r="FA38" s="233"/>
      <c r="FB38" s="233"/>
      <c r="FC38" s="233"/>
      <c r="FD38" s="233"/>
      <c r="FE38" s="233"/>
      <c r="FF38" s="233"/>
      <c r="FG38" s="233"/>
      <c r="FH38" s="233"/>
      <c r="FI38" s="233"/>
      <c r="FJ38" s="233"/>
      <c r="FK38" s="234"/>
      <c r="FP38" s="228">
        <f>3300+76970</f>
        <v>80270</v>
      </c>
      <c r="FQ38" s="228"/>
      <c r="FR38" s="228"/>
      <c r="FS38" s="228"/>
      <c r="FT38" s="228"/>
      <c r="FU38" s="228"/>
      <c r="FV38" s="228"/>
      <c r="FW38" s="228"/>
      <c r="FX38" s="228"/>
      <c r="FY38" s="228"/>
      <c r="FZ38" s="228"/>
      <c r="GA38" s="228"/>
      <c r="GB38" s="228"/>
      <c r="GC38" s="228"/>
    </row>
    <row r="39" spans="1:203" ht="15" customHeight="1">
      <c r="FK39" s="41" t="s">
        <v>166</v>
      </c>
    </row>
    <row r="40" spans="1:203" s="12" customFormat="1" ht="33" customHeight="1">
      <c r="A40" s="161" t="s">
        <v>136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 t="s">
        <v>137</v>
      </c>
      <c r="CA40" s="123"/>
      <c r="CB40" s="123"/>
      <c r="CC40" s="123"/>
      <c r="CD40" s="123"/>
      <c r="CE40" s="123"/>
      <c r="CF40" s="123"/>
      <c r="CG40" s="123" t="s">
        <v>173</v>
      </c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253" t="s">
        <v>174</v>
      </c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 t="s">
        <v>175</v>
      </c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 t="s">
        <v>2</v>
      </c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 t="s">
        <v>1</v>
      </c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6"/>
      <c r="FL40" s="39"/>
      <c r="FM40" s="39"/>
      <c r="FN40" s="39"/>
    </row>
    <row r="41" spans="1:203" s="13" customFormat="1" ht="12" customHeight="1" thickBot="1">
      <c r="A41" s="158">
        <v>1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98">
        <v>2</v>
      </c>
      <c r="CA41" s="98"/>
      <c r="CB41" s="98"/>
      <c r="CC41" s="98"/>
      <c r="CD41" s="98"/>
      <c r="CE41" s="98"/>
      <c r="CF41" s="98"/>
      <c r="CG41" s="98">
        <v>3</v>
      </c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255">
        <v>4</v>
      </c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>
        <v>5</v>
      </c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>
        <v>6</v>
      </c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>
        <v>7</v>
      </c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69"/>
      <c r="FL41" s="40"/>
      <c r="FM41" s="40"/>
      <c r="FN41" s="40"/>
    </row>
    <row r="42" spans="1:203" ht="25.5" customHeight="1">
      <c r="A42" s="191" t="s">
        <v>241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2"/>
      <c r="BZ42" s="138" t="s">
        <v>30</v>
      </c>
      <c r="CA42" s="139"/>
      <c r="CB42" s="139"/>
      <c r="CC42" s="139"/>
      <c r="CD42" s="139"/>
      <c r="CE42" s="139"/>
      <c r="CF42" s="139"/>
      <c r="CG42" s="140">
        <v>200</v>
      </c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254">
        <f>CR43+CR48+CR56+CR60+CR64+CR68+CR72+CR76+CR81</f>
        <v>19253</v>
      </c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>
        <f>DJ43+DJ48+DJ56+DJ60+DJ64+DJ68+DJ72+DJ76+DJ81</f>
        <v>4844461.42</v>
      </c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>
        <f>EB43+EB48+EB56+EB60+EB64+EB68+EB72+EB76+EB81</f>
        <v>0</v>
      </c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>
        <f>SUM(CR42:ES42)</f>
        <v>4863714.42</v>
      </c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70"/>
    </row>
    <row r="43" spans="1:203" ht="15" customHeight="1">
      <c r="A43" s="162" t="s">
        <v>147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3"/>
      <c r="BZ43" s="65" t="s">
        <v>31</v>
      </c>
      <c r="CA43" s="66"/>
      <c r="CB43" s="66"/>
      <c r="CC43" s="66"/>
      <c r="CD43" s="66"/>
      <c r="CE43" s="66"/>
      <c r="CF43" s="66"/>
      <c r="CG43" s="97">
        <v>210</v>
      </c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233">
        <f>SUM(CR44:DI47)</f>
        <v>19253</v>
      </c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>
        <f>SUM(DJ44:EA47)</f>
        <v>3835528.46</v>
      </c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33">
        <f>SUM(CR43:ES43)</f>
        <v>3854781.46</v>
      </c>
      <c r="EU43" s="233"/>
      <c r="EV43" s="233"/>
      <c r="EW43" s="233"/>
      <c r="EX43" s="233"/>
      <c r="EY43" s="233"/>
      <c r="EZ43" s="233"/>
      <c r="FA43" s="233"/>
      <c r="FB43" s="233"/>
      <c r="FC43" s="233"/>
      <c r="FD43" s="233"/>
      <c r="FE43" s="233"/>
      <c r="FF43" s="233"/>
      <c r="FG43" s="233"/>
      <c r="FH43" s="233"/>
      <c r="FI43" s="233"/>
      <c r="FJ43" s="233"/>
      <c r="FK43" s="234"/>
    </row>
    <row r="44" spans="1:203" ht="12" customHeight="1">
      <c r="A44" s="164" t="s">
        <v>23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5"/>
      <c r="BZ44" s="79" t="s">
        <v>32</v>
      </c>
      <c r="CA44" s="80"/>
      <c r="CB44" s="80"/>
      <c r="CC44" s="80"/>
      <c r="CD44" s="80"/>
      <c r="CE44" s="80"/>
      <c r="CF44" s="81"/>
      <c r="CG44" s="73">
        <v>211</v>
      </c>
      <c r="CH44" s="74"/>
      <c r="CI44" s="74"/>
      <c r="CJ44" s="74"/>
      <c r="CK44" s="74"/>
      <c r="CL44" s="74"/>
      <c r="CM44" s="74"/>
      <c r="CN44" s="74"/>
      <c r="CO44" s="74"/>
      <c r="CP44" s="74"/>
      <c r="CQ44" s="75"/>
      <c r="CR44" s="235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7"/>
      <c r="DJ44" s="235">
        <v>2958491.97</v>
      </c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36"/>
      <c r="DX44" s="236"/>
      <c r="DY44" s="236"/>
      <c r="DZ44" s="236"/>
      <c r="EA44" s="237"/>
      <c r="EB44" s="271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3"/>
      <c r="ET44" s="241">
        <f>SUM(CR44:ES45)</f>
        <v>2958491.97</v>
      </c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3"/>
    </row>
    <row r="45" spans="1:203" ht="12" customHeight="1">
      <c r="A45" s="142" t="s">
        <v>159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3"/>
      <c r="BZ45" s="82"/>
      <c r="CA45" s="83"/>
      <c r="CB45" s="83"/>
      <c r="CC45" s="83"/>
      <c r="CD45" s="83"/>
      <c r="CE45" s="83"/>
      <c r="CF45" s="84"/>
      <c r="CG45" s="76"/>
      <c r="CH45" s="77"/>
      <c r="CI45" s="77"/>
      <c r="CJ45" s="77"/>
      <c r="CK45" s="77"/>
      <c r="CL45" s="77"/>
      <c r="CM45" s="77"/>
      <c r="CN45" s="77"/>
      <c r="CO45" s="77"/>
      <c r="CP45" s="77"/>
      <c r="CQ45" s="78"/>
      <c r="CR45" s="238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40"/>
      <c r="DJ45" s="238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40"/>
      <c r="EB45" s="274"/>
      <c r="EC45" s="275"/>
      <c r="ED45" s="275"/>
      <c r="EE45" s="275"/>
      <c r="EF45" s="275"/>
      <c r="EG45" s="275"/>
      <c r="EH45" s="275"/>
      <c r="EI45" s="275"/>
      <c r="EJ45" s="275"/>
      <c r="EK45" s="275"/>
      <c r="EL45" s="275"/>
      <c r="EM45" s="275"/>
      <c r="EN45" s="275"/>
      <c r="EO45" s="275"/>
      <c r="EP45" s="275"/>
      <c r="EQ45" s="275"/>
      <c r="ER45" s="275"/>
      <c r="ES45" s="276"/>
      <c r="ET45" s="244"/>
      <c r="EU45" s="245"/>
      <c r="EV45" s="245"/>
      <c r="EW45" s="245"/>
      <c r="EX45" s="245"/>
      <c r="EY45" s="245"/>
      <c r="EZ45" s="245"/>
      <c r="FA45" s="245"/>
      <c r="FB45" s="245"/>
      <c r="FC45" s="245"/>
      <c r="FD45" s="245"/>
      <c r="FE45" s="245"/>
      <c r="FF45" s="245"/>
      <c r="FG45" s="245"/>
      <c r="FH45" s="245"/>
      <c r="FI45" s="245"/>
      <c r="FJ45" s="245"/>
      <c r="FK45" s="246"/>
    </row>
    <row r="46" spans="1:203" ht="15" customHeight="1">
      <c r="A46" s="144" t="s">
        <v>35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5"/>
      <c r="BZ46" s="65" t="s">
        <v>33</v>
      </c>
      <c r="CA46" s="66"/>
      <c r="CB46" s="66"/>
      <c r="CC46" s="66"/>
      <c r="CD46" s="66"/>
      <c r="CE46" s="66"/>
      <c r="CF46" s="66"/>
      <c r="CG46" s="97">
        <v>212</v>
      </c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250">
        <v>19253</v>
      </c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/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33">
        <f>SUM(CR46:ES46)</f>
        <v>19253</v>
      </c>
      <c r="EU46" s="233"/>
      <c r="EV46" s="233"/>
      <c r="EW46" s="233"/>
      <c r="EX46" s="233"/>
      <c r="EY46" s="233"/>
      <c r="EZ46" s="233"/>
      <c r="FA46" s="233"/>
      <c r="FB46" s="233"/>
      <c r="FC46" s="233"/>
      <c r="FD46" s="233"/>
      <c r="FE46" s="233"/>
      <c r="FF46" s="233"/>
      <c r="FG46" s="233"/>
      <c r="FH46" s="233"/>
      <c r="FI46" s="233"/>
      <c r="FJ46" s="233"/>
      <c r="FK46" s="234"/>
    </row>
    <row r="47" spans="1:203" ht="15" customHeight="1">
      <c r="A47" s="144" t="s">
        <v>148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5"/>
      <c r="BZ47" s="65" t="s">
        <v>34</v>
      </c>
      <c r="CA47" s="66"/>
      <c r="CB47" s="66"/>
      <c r="CC47" s="66"/>
      <c r="CD47" s="66"/>
      <c r="CE47" s="66"/>
      <c r="CF47" s="66"/>
      <c r="CG47" s="97">
        <v>213</v>
      </c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>
        <v>877036.49</v>
      </c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33">
        <f>SUM(CR47:ES47)</f>
        <v>877036.49</v>
      </c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3"/>
      <c r="FK47" s="234"/>
    </row>
    <row r="48" spans="1:203" ht="15" customHeight="1">
      <c r="A48" s="162" t="s">
        <v>149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3"/>
      <c r="BZ48" s="65" t="s">
        <v>36</v>
      </c>
      <c r="CA48" s="66"/>
      <c r="CB48" s="66"/>
      <c r="CC48" s="66"/>
      <c r="CD48" s="66"/>
      <c r="CE48" s="66"/>
      <c r="CF48" s="66"/>
      <c r="CG48" s="97">
        <v>220</v>
      </c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233">
        <f>SUM(CR49:DI55)</f>
        <v>0</v>
      </c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>
        <f>SUM(DJ49:EA55)</f>
        <v>321268.13999999996</v>
      </c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33"/>
      <c r="DW48" s="233"/>
      <c r="DX48" s="233"/>
      <c r="DY48" s="233"/>
      <c r="DZ48" s="233"/>
      <c r="EA48" s="233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33">
        <f>SUM(CR48:ES48)</f>
        <v>321268.13999999996</v>
      </c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3"/>
      <c r="FK48" s="234"/>
    </row>
    <row r="49" spans="1:167" ht="12" customHeight="1">
      <c r="A49" s="164" t="s">
        <v>23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5"/>
      <c r="BZ49" s="79" t="s">
        <v>37</v>
      </c>
      <c r="CA49" s="80"/>
      <c r="CB49" s="80"/>
      <c r="CC49" s="80"/>
      <c r="CD49" s="80"/>
      <c r="CE49" s="80"/>
      <c r="CF49" s="81"/>
      <c r="CG49" s="73">
        <v>221</v>
      </c>
      <c r="CH49" s="74"/>
      <c r="CI49" s="74"/>
      <c r="CJ49" s="74"/>
      <c r="CK49" s="74"/>
      <c r="CL49" s="74"/>
      <c r="CM49" s="74"/>
      <c r="CN49" s="74"/>
      <c r="CO49" s="74"/>
      <c r="CP49" s="74"/>
      <c r="CQ49" s="75"/>
      <c r="CR49" s="235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7"/>
      <c r="DJ49" s="235">
        <v>7509.75</v>
      </c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7"/>
      <c r="EB49" s="271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3"/>
      <c r="ET49" s="241">
        <f>SUM(CR49:ES50)</f>
        <v>7509.75</v>
      </c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3"/>
    </row>
    <row r="50" spans="1:167" ht="12" customHeight="1">
      <c r="A50" s="142" t="s">
        <v>43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3"/>
      <c r="BZ50" s="82"/>
      <c r="CA50" s="83"/>
      <c r="CB50" s="83"/>
      <c r="CC50" s="83"/>
      <c r="CD50" s="83"/>
      <c r="CE50" s="83"/>
      <c r="CF50" s="84"/>
      <c r="CG50" s="76"/>
      <c r="CH50" s="77"/>
      <c r="CI50" s="77"/>
      <c r="CJ50" s="77"/>
      <c r="CK50" s="77"/>
      <c r="CL50" s="77"/>
      <c r="CM50" s="77"/>
      <c r="CN50" s="77"/>
      <c r="CO50" s="77"/>
      <c r="CP50" s="77"/>
      <c r="CQ50" s="78"/>
      <c r="CR50" s="238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40"/>
      <c r="DJ50" s="238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39"/>
      <c r="DW50" s="239"/>
      <c r="DX50" s="239"/>
      <c r="DY50" s="239"/>
      <c r="DZ50" s="239"/>
      <c r="EA50" s="240"/>
      <c r="EB50" s="274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6"/>
      <c r="ET50" s="244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6"/>
    </row>
    <row r="51" spans="1:167" ht="15" customHeight="1">
      <c r="A51" s="144" t="s">
        <v>44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5"/>
      <c r="BZ51" s="65" t="s">
        <v>38</v>
      </c>
      <c r="CA51" s="66"/>
      <c r="CB51" s="66"/>
      <c r="CC51" s="66"/>
      <c r="CD51" s="66"/>
      <c r="CE51" s="66"/>
      <c r="CF51" s="66"/>
      <c r="CG51" s="97">
        <v>222</v>
      </c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250"/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/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33">
        <f t="shared" ref="ET51:ET56" si="0">SUM(CR51:ES51)</f>
        <v>0</v>
      </c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4"/>
    </row>
    <row r="52" spans="1:167" ht="15" customHeight="1">
      <c r="A52" s="144" t="s">
        <v>45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5"/>
      <c r="BZ52" s="65" t="s">
        <v>39</v>
      </c>
      <c r="CA52" s="66"/>
      <c r="CB52" s="66"/>
      <c r="CC52" s="66"/>
      <c r="CD52" s="66"/>
      <c r="CE52" s="66"/>
      <c r="CF52" s="66"/>
      <c r="CG52" s="97">
        <v>223</v>
      </c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>
        <v>159682.19</v>
      </c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33">
        <f t="shared" si="0"/>
        <v>159682.19</v>
      </c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3"/>
      <c r="FK52" s="234"/>
    </row>
    <row r="53" spans="1:167" ht="15" customHeight="1">
      <c r="A53" s="144" t="s">
        <v>46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5"/>
      <c r="BZ53" s="65" t="s">
        <v>40</v>
      </c>
      <c r="CA53" s="66"/>
      <c r="CB53" s="66"/>
      <c r="CC53" s="66"/>
      <c r="CD53" s="66"/>
      <c r="CE53" s="66"/>
      <c r="CF53" s="66"/>
      <c r="CG53" s="97">
        <v>224</v>
      </c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250"/>
      <c r="CS53" s="250"/>
      <c r="CT53" s="250"/>
      <c r="CU53" s="250"/>
      <c r="CV53" s="250"/>
      <c r="CW53" s="250"/>
      <c r="CX53" s="250"/>
      <c r="CY53" s="250"/>
      <c r="CZ53" s="250"/>
      <c r="DA53" s="250"/>
      <c r="DB53" s="250"/>
      <c r="DC53" s="250"/>
      <c r="DD53" s="250"/>
      <c r="DE53" s="250"/>
      <c r="DF53" s="250"/>
      <c r="DG53" s="250"/>
      <c r="DH53" s="250"/>
      <c r="DI53" s="250"/>
      <c r="DJ53" s="250"/>
      <c r="DK53" s="250"/>
      <c r="DL53" s="250"/>
      <c r="DM53" s="250"/>
      <c r="DN53" s="250"/>
      <c r="DO53" s="250"/>
      <c r="DP53" s="250"/>
      <c r="DQ53" s="250"/>
      <c r="DR53" s="250"/>
      <c r="DS53" s="250"/>
      <c r="DT53" s="250"/>
      <c r="DU53" s="250"/>
      <c r="DV53" s="250"/>
      <c r="DW53" s="250"/>
      <c r="DX53" s="250"/>
      <c r="DY53" s="250"/>
      <c r="DZ53" s="250"/>
      <c r="EA53" s="250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33">
        <f t="shared" si="0"/>
        <v>0</v>
      </c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3"/>
      <c r="FK53" s="234"/>
    </row>
    <row r="54" spans="1:167" ht="15" customHeight="1">
      <c r="A54" s="144" t="s">
        <v>150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5"/>
      <c r="BZ54" s="65" t="s">
        <v>41</v>
      </c>
      <c r="CA54" s="66"/>
      <c r="CB54" s="66"/>
      <c r="CC54" s="66"/>
      <c r="CD54" s="66"/>
      <c r="CE54" s="66"/>
      <c r="CF54" s="66"/>
      <c r="CG54" s="97">
        <v>225</v>
      </c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250"/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>
        <v>148508.04</v>
      </c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33">
        <f t="shared" si="0"/>
        <v>148508.04</v>
      </c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3"/>
      <c r="FK54" s="234"/>
    </row>
    <row r="55" spans="1:167" ht="15" customHeight="1">
      <c r="A55" s="144" t="s">
        <v>151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5"/>
      <c r="BZ55" s="65" t="s">
        <v>42</v>
      </c>
      <c r="CA55" s="66"/>
      <c r="CB55" s="66"/>
      <c r="CC55" s="66"/>
      <c r="CD55" s="66"/>
      <c r="CE55" s="66"/>
      <c r="CF55" s="66"/>
      <c r="CG55" s="97">
        <v>226</v>
      </c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250"/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>
        <v>5568.16</v>
      </c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33">
        <f t="shared" si="0"/>
        <v>5568.16</v>
      </c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3"/>
      <c r="FK55" s="234"/>
    </row>
    <row r="56" spans="1:167" ht="15" customHeight="1">
      <c r="A56" s="162" t="s">
        <v>192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3"/>
      <c r="BZ56" s="65" t="s">
        <v>47</v>
      </c>
      <c r="CA56" s="66"/>
      <c r="CB56" s="66"/>
      <c r="CC56" s="66"/>
      <c r="CD56" s="66"/>
      <c r="CE56" s="66"/>
      <c r="CF56" s="66"/>
      <c r="CG56" s="97">
        <v>230</v>
      </c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233">
        <f>SUM(CR57:DI59)</f>
        <v>0</v>
      </c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>
        <f>SUM(DJ57:EA59)</f>
        <v>0</v>
      </c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33"/>
      <c r="DW56" s="233"/>
      <c r="DX56" s="233"/>
      <c r="DY56" s="233"/>
      <c r="DZ56" s="233"/>
      <c r="EA56" s="233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33">
        <f t="shared" si="0"/>
        <v>0</v>
      </c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3"/>
      <c r="FK56" s="234"/>
    </row>
    <row r="57" spans="1:167" ht="12" customHeight="1">
      <c r="A57" s="164" t="s">
        <v>23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5"/>
      <c r="BZ57" s="79" t="s">
        <v>48</v>
      </c>
      <c r="CA57" s="80"/>
      <c r="CB57" s="80"/>
      <c r="CC57" s="80"/>
      <c r="CD57" s="80"/>
      <c r="CE57" s="80"/>
      <c r="CF57" s="81"/>
      <c r="CG57" s="73">
        <v>231</v>
      </c>
      <c r="CH57" s="74"/>
      <c r="CI57" s="74"/>
      <c r="CJ57" s="74"/>
      <c r="CK57" s="74"/>
      <c r="CL57" s="74"/>
      <c r="CM57" s="74"/>
      <c r="CN57" s="74"/>
      <c r="CO57" s="74"/>
      <c r="CP57" s="74"/>
      <c r="CQ57" s="75"/>
      <c r="CR57" s="271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3"/>
      <c r="DJ57" s="235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7"/>
      <c r="EB57" s="271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3"/>
      <c r="ET57" s="241">
        <f>SUM(CR57:ES58)</f>
        <v>0</v>
      </c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3"/>
    </row>
    <row r="58" spans="1:167" ht="12" customHeight="1">
      <c r="A58" s="142" t="s">
        <v>193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3"/>
      <c r="BZ58" s="82"/>
      <c r="CA58" s="83"/>
      <c r="CB58" s="83"/>
      <c r="CC58" s="83"/>
      <c r="CD58" s="83"/>
      <c r="CE58" s="83"/>
      <c r="CF58" s="84"/>
      <c r="CG58" s="76"/>
      <c r="CH58" s="77"/>
      <c r="CI58" s="77"/>
      <c r="CJ58" s="77"/>
      <c r="CK58" s="77"/>
      <c r="CL58" s="77"/>
      <c r="CM58" s="77"/>
      <c r="CN58" s="77"/>
      <c r="CO58" s="77"/>
      <c r="CP58" s="77"/>
      <c r="CQ58" s="78"/>
      <c r="CR58" s="274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6"/>
      <c r="DJ58" s="238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39"/>
      <c r="DW58" s="239"/>
      <c r="DX58" s="239"/>
      <c r="DY58" s="239"/>
      <c r="DZ58" s="239"/>
      <c r="EA58" s="240"/>
      <c r="EB58" s="274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6"/>
      <c r="ET58" s="244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6"/>
    </row>
    <row r="59" spans="1:167" ht="15" customHeight="1">
      <c r="A59" s="144" t="s">
        <v>194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5"/>
      <c r="BZ59" s="65" t="s">
        <v>49</v>
      </c>
      <c r="CA59" s="66"/>
      <c r="CB59" s="66"/>
      <c r="CC59" s="66"/>
      <c r="CD59" s="66"/>
      <c r="CE59" s="66"/>
      <c r="CF59" s="66"/>
      <c r="CG59" s="97">
        <v>232</v>
      </c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33">
        <f>SUM(CR59:ES59)</f>
        <v>0</v>
      </c>
      <c r="EU59" s="233"/>
      <c r="EV59" s="233"/>
      <c r="EW59" s="233"/>
      <c r="EX59" s="233"/>
      <c r="EY59" s="233"/>
      <c r="EZ59" s="233"/>
      <c r="FA59" s="233"/>
      <c r="FB59" s="233"/>
      <c r="FC59" s="233"/>
      <c r="FD59" s="233"/>
      <c r="FE59" s="233"/>
      <c r="FF59" s="233"/>
      <c r="FG59" s="233"/>
      <c r="FH59" s="233"/>
      <c r="FI59" s="233"/>
      <c r="FJ59" s="233"/>
      <c r="FK59" s="234"/>
    </row>
    <row r="60" spans="1:167" ht="15" customHeight="1">
      <c r="A60" s="162" t="s">
        <v>152</v>
      </c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3"/>
      <c r="BZ60" s="65" t="s">
        <v>50</v>
      </c>
      <c r="CA60" s="66"/>
      <c r="CB60" s="66"/>
      <c r="CC60" s="66"/>
      <c r="CD60" s="66"/>
      <c r="CE60" s="66"/>
      <c r="CF60" s="66"/>
      <c r="CG60" s="97">
        <v>240</v>
      </c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233">
        <f>SUM(CR61:DI63)</f>
        <v>0</v>
      </c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>
        <f>SUM(DJ61:EA63)</f>
        <v>0</v>
      </c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33"/>
      <c r="DW60" s="233"/>
      <c r="DX60" s="233"/>
      <c r="DY60" s="233"/>
      <c r="DZ60" s="233"/>
      <c r="EA60" s="233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33">
        <f>SUM(CR60:ES60)</f>
        <v>0</v>
      </c>
      <c r="EU60" s="233"/>
      <c r="EV60" s="233"/>
      <c r="EW60" s="233"/>
      <c r="EX60" s="233"/>
      <c r="EY60" s="233"/>
      <c r="EZ60" s="233"/>
      <c r="FA60" s="233"/>
      <c r="FB60" s="233"/>
      <c r="FC60" s="233"/>
      <c r="FD60" s="233"/>
      <c r="FE60" s="233"/>
      <c r="FF60" s="233"/>
      <c r="FG60" s="233"/>
      <c r="FH60" s="233"/>
      <c r="FI60" s="233"/>
      <c r="FJ60" s="233"/>
      <c r="FK60" s="234"/>
    </row>
    <row r="61" spans="1:167" ht="12" customHeight="1">
      <c r="A61" s="164" t="s">
        <v>23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5"/>
      <c r="BZ61" s="79" t="s">
        <v>51</v>
      </c>
      <c r="CA61" s="80"/>
      <c r="CB61" s="80"/>
      <c r="CC61" s="80"/>
      <c r="CD61" s="80"/>
      <c r="CE61" s="80"/>
      <c r="CF61" s="81"/>
      <c r="CG61" s="73">
        <v>241</v>
      </c>
      <c r="CH61" s="74"/>
      <c r="CI61" s="74"/>
      <c r="CJ61" s="74"/>
      <c r="CK61" s="74"/>
      <c r="CL61" s="74"/>
      <c r="CM61" s="74"/>
      <c r="CN61" s="74"/>
      <c r="CO61" s="74"/>
      <c r="CP61" s="74"/>
      <c r="CQ61" s="75"/>
      <c r="CR61" s="235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7"/>
      <c r="DJ61" s="235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7"/>
      <c r="EB61" s="271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3"/>
      <c r="ET61" s="241">
        <f>SUM(CR61:ES62)</f>
        <v>0</v>
      </c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3"/>
    </row>
    <row r="62" spans="1:167">
      <c r="A62" s="142" t="s">
        <v>153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3"/>
      <c r="BZ62" s="82"/>
      <c r="CA62" s="83"/>
      <c r="CB62" s="83"/>
      <c r="CC62" s="83"/>
      <c r="CD62" s="83"/>
      <c r="CE62" s="83"/>
      <c r="CF62" s="84"/>
      <c r="CG62" s="76"/>
      <c r="CH62" s="77"/>
      <c r="CI62" s="77"/>
      <c r="CJ62" s="77"/>
      <c r="CK62" s="77"/>
      <c r="CL62" s="77"/>
      <c r="CM62" s="77"/>
      <c r="CN62" s="77"/>
      <c r="CO62" s="77"/>
      <c r="CP62" s="77"/>
      <c r="CQ62" s="78"/>
      <c r="CR62" s="238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40"/>
      <c r="DJ62" s="238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40"/>
      <c r="EB62" s="274"/>
      <c r="EC62" s="275"/>
      <c r="ED62" s="275"/>
      <c r="EE62" s="275"/>
      <c r="EF62" s="275"/>
      <c r="EG62" s="275"/>
      <c r="EH62" s="275"/>
      <c r="EI62" s="275"/>
      <c r="EJ62" s="275"/>
      <c r="EK62" s="275"/>
      <c r="EL62" s="275"/>
      <c r="EM62" s="275"/>
      <c r="EN62" s="275"/>
      <c r="EO62" s="275"/>
      <c r="EP62" s="275"/>
      <c r="EQ62" s="275"/>
      <c r="ER62" s="275"/>
      <c r="ES62" s="276"/>
      <c r="ET62" s="244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6"/>
    </row>
    <row r="63" spans="1:167" ht="22.5" customHeight="1">
      <c r="A63" s="144" t="s">
        <v>154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5"/>
      <c r="BZ63" s="65" t="s">
        <v>52</v>
      </c>
      <c r="CA63" s="66"/>
      <c r="CB63" s="66"/>
      <c r="CC63" s="66"/>
      <c r="CD63" s="66"/>
      <c r="CE63" s="66"/>
      <c r="CF63" s="66"/>
      <c r="CG63" s="97">
        <v>242</v>
      </c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33">
        <f>SUM(CR63:ES63)</f>
        <v>0</v>
      </c>
      <c r="EU63" s="233"/>
      <c r="EV63" s="233"/>
      <c r="EW63" s="233"/>
      <c r="EX63" s="233"/>
      <c r="EY63" s="233"/>
      <c r="EZ63" s="233"/>
      <c r="FA63" s="233"/>
      <c r="FB63" s="233"/>
      <c r="FC63" s="233"/>
      <c r="FD63" s="233"/>
      <c r="FE63" s="233"/>
      <c r="FF63" s="233"/>
      <c r="FG63" s="233"/>
      <c r="FH63" s="233"/>
      <c r="FI63" s="233"/>
      <c r="FJ63" s="233"/>
      <c r="FK63" s="234"/>
    </row>
    <row r="64" spans="1:167" ht="15" customHeight="1">
      <c r="A64" s="162" t="s">
        <v>155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3"/>
      <c r="BZ64" s="65" t="s">
        <v>53</v>
      </c>
      <c r="CA64" s="66"/>
      <c r="CB64" s="66"/>
      <c r="CC64" s="66"/>
      <c r="CD64" s="66"/>
      <c r="CE64" s="66"/>
      <c r="CF64" s="66"/>
      <c r="CG64" s="97">
        <v>250</v>
      </c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233">
        <f>SUM(CR65:DI67)</f>
        <v>0</v>
      </c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>
        <f>SUM(DJ65:EA67)</f>
        <v>0</v>
      </c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33">
        <f>SUM(CR64:ES64)</f>
        <v>0</v>
      </c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4"/>
    </row>
    <row r="65" spans="1:222" ht="12" customHeight="1">
      <c r="A65" s="164" t="s">
        <v>23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5"/>
      <c r="BZ65" s="79" t="s">
        <v>54</v>
      </c>
      <c r="CA65" s="80"/>
      <c r="CB65" s="80"/>
      <c r="CC65" s="80"/>
      <c r="CD65" s="80"/>
      <c r="CE65" s="80"/>
      <c r="CF65" s="81"/>
      <c r="CG65" s="73">
        <v>252</v>
      </c>
      <c r="CH65" s="74"/>
      <c r="CI65" s="74"/>
      <c r="CJ65" s="74"/>
      <c r="CK65" s="74"/>
      <c r="CL65" s="74"/>
      <c r="CM65" s="74"/>
      <c r="CN65" s="74"/>
      <c r="CO65" s="74"/>
      <c r="CP65" s="74"/>
      <c r="CQ65" s="75"/>
      <c r="CR65" s="235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7"/>
      <c r="DJ65" s="235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7"/>
      <c r="EB65" s="271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3"/>
      <c r="ET65" s="241">
        <f>SUM(CR65:ES66)</f>
        <v>0</v>
      </c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3"/>
    </row>
    <row r="66" spans="1:222" ht="22.5" customHeight="1">
      <c r="A66" s="142" t="s">
        <v>56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3"/>
      <c r="BZ66" s="82"/>
      <c r="CA66" s="83"/>
      <c r="CB66" s="83"/>
      <c r="CC66" s="83"/>
      <c r="CD66" s="83"/>
      <c r="CE66" s="83"/>
      <c r="CF66" s="84"/>
      <c r="CG66" s="76"/>
      <c r="CH66" s="77"/>
      <c r="CI66" s="77"/>
      <c r="CJ66" s="77"/>
      <c r="CK66" s="77"/>
      <c r="CL66" s="77"/>
      <c r="CM66" s="77"/>
      <c r="CN66" s="77"/>
      <c r="CO66" s="77"/>
      <c r="CP66" s="77"/>
      <c r="CQ66" s="78"/>
      <c r="CR66" s="238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40"/>
      <c r="DJ66" s="238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40"/>
      <c r="EB66" s="274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6"/>
      <c r="ET66" s="244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6"/>
    </row>
    <row r="67" spans="1:222" ht="15" customHeight="1">
      <c r="A67" s="144" t="s">
        <v>141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5"/>
      <c r="BZ67" s="65" t="s">
        <v>55</v>
      </c>
      <c r="CA67" s="66"/>
      <c r="CB67" s="66"/>
      <c r="CC67" s="66"/>
      <c r="CD67" s="66"/>
      <c r="CE67" s="66"/>
      <c r="CF67" s="66"/>
      <c r="CG67" s="97">
        <v>253</v>
      </c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33">
        <f>SUM(CR67:ES67)</f>
        <v>0</v>
      </c>
      <c r="EU67" s="233"/>
      <c r="EV67" s="233"/>
      <c r="EW67" s="233"/>
      <c r="EX67" s="233"/>
      <c r="EY67" s="233"/>
      <c r="EZ67" s="233"/>
      <c r="FA67" s="233"/>
      <c r="FB67" s="233"/>
      <c r="FC67" s="233"/>
      <c r="FD67" s="233"/>
      <c r="FE67" s="233"/>
      <c r="FF67" s="233"/>
      <c r="FG67" s="233"/>
      <c r="FH67" s="233"/>
      <c r="FI67" s="233"/>
      <c r="FJ67" s="233"/>
      <c r="FK67" s="234"/>
    </row>
    <row r="68" spans="1:222" ht="15" customHeight="1">
      <c r="A68" s="162" t="s">
        <v>57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3"/>
      <c r="BZ68" s="65" t="s">
        <v>58</v>
      </c>
      <c r="CA68" s="66"/>
      <c r="CB68" s="66"/>
      <c r="CC68" s="66"/>
      <c r="CD68" s="66"/>
      <c r="CE68" s="66"/>
      <c r="CF68" s="66"/>
      <c r="CG68" s="97">
        <v>260</v>
      </c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233">
        <f>SUM(CR69:DI71)</f>
        <v>0</v>
      </c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>
        <f>SUM(DJ69:EA71)</f>
        <v>0</v>
      </c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33"/>
      <c r="DX68" s="233"/>
      <c r="DY68" s="233"/>
      <c r="DZ68" s="233"/>
      <c r="EA68" s="233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33">
        <f>SUM(CR68:ES68)</f>
        <v>0</v>
      </c>
      <c r="EU68" s="233"/>
      <c r="EV68" s="233"/>
      <c r="EW68" s="233"/>
      <c r="EX68" s="233"/>
      <c r="EY68" s="233"/>
      <c r="EZ68" s="233"/>
      <c r="FA68" s="233"/>
      <c r="FB68" s="233"/>
      <c r="FC68" s="233"/>
      <c r="FD68" s="233"/>
      <c r="FE68" s="233"/>
      <c r="FF68" s="233"/>
      <c r="FG68" s="233"/>
      <c r="FH68" s="233"/>
      <c r="FI68" s="233"/>
      <c r="FJ68" s="233"/>
      <c r="FK68" s="234"/>
    </row>
    <row r="69" spans="1:222" ht="12" customHeight="1">
      <c r="A69" s="164" t="s">
        <v>23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5"/>
      <c r="BZ69" s="79" t="s">
        <v>59</v>
      </c>
      <c r="CA69" s="80"/>
      <c r="CB69" s="80"/>
      <c r="CC69" s="80"/>
      <c r="CD69" s="80"/>
      <c r="CE69" s="80"/>
      <c r="CF69" s="81"/>
      <c r="CG69" s="73">
        <v>262</v>
      </c>
      <c r="CH69" s="74"/>
      <c r="CI69" s="74"/>
      <c r="CJ69" s="74"/>
      <c r="CK69" s="74"/>
      <c r="CL69" s="74"/>
      <c r="CM69" s="74"/>
      <c r="CN69" s="74"/>
      <c r="CO69" s="74"/>
      <c r="CP69" s="74"/>
      <c r="CQ69" s="75"/>
      <c r="CR69" s="235"/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7"/>
      <c r="DJ69" s="235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36"/>
      <c r="DX69" s="236"/>
      <c r="DY69" s="236"/>
      <c r="DZ69" s="236"/>
      <c r="EA69" s="237"/>
      <c r="EB69" s="271"/>
      <c r="EC69" s="272"/>
      <c r="ED69" s="272"/>
      <c r="EE69" s="272"/>
      <c r="EF69" s="272"/>
      <c r="EG69" s="272"/>
      <c r="EH69" s="272"/>
      <c r="EI69" s="272"/>
      <c r="EJ69" s="272"/>
      <c r="EK69" s="272"/>
      <c r="EL69" s="272"/>
      <c r="EM69" s="272"/>
      <c r="EN69" s="272"/>
      <c r="EO69" s="272"/>
      <c r="EP69" s="272"/>
      <c r="EQ69" s="272"/>
      <c r="ER69" s="272"/>
      <c r="ES69" s="273"/>
      <c r="ET69" s="241">
        <f>SUM(CR69:ES70)</f>
        <v>0</v>
      </c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3"/>
    </row>
    <row r="70" spans="1:222" ht="12" customHeight="1">
      <c r="A70" s="142" t="s">
        <v>61</v>
      </c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3"/>
      <c r="BZ70" s="82"/>
      <c r="CA70" s="83"/>
      <c r="CB70" s="83"/>
      <c r="CC70" s="83"/>
      <c r="CD70" s="83"/>
      <c r="CE70" s="83"/>
      <c r="CF70" s="84"/>
      <c r="CG70" s="76"/>
      <c r="CH70" s="77"/>
      <c r="CI70" s="77"/>
      <c r="CJ70" s="77"/>
      <c r="CK70" s="77"/>
      <c r="CL70" s="77"/>
      <c r="CM70" s="77"/>
      <c r="CN70" s="77"/>
      <c r="CO70" s="77"/>
      <c r="CP70" s="77"/>
      <c r="CQ70" s="78"/>
      <c r="CR70" s="238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40"/>
      <c r="DJ70" s="238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40"/>
      <c r="EB70" s="274"/>
      <c r="EC70" s="275"/>
      <c r="ED70" s="275"/>
      <c r="EE70" s="275"/>
      <c r="EF70" s="275"/>
      <c r="EG70" s="275"/>
      <c r="EH70" s="275"/>
      <c r="EI70" s="275"/>
      <c r="EJ70" s="275"/>
      <c r="EK70" s="275"/>
      <c r="EL70" s="275"/>
      <c r="EM70" s="275"/>
      <c r="EN70" s="275"/>
      <c r="EO70" s="275"/>
      <c r="EP70" s="275"/>
      <c r="EQ70" s="275"/>
      <c r="ER70" s="275"/>
      <c r="ES70" s="276"/>
      <c r="ET70" s="244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6"/>
    </row>
    <row r="71" spans="1:222" ht="12" customHeight="1">
      <c r="A71" s="144" t="s">
        <v>156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5"/>
      <c r="BZ71" s="65" t="s">
        <v>60</v>
      </c>
      <c r="CA71" s="66"/>
      <c r="CB71" s="66"/>
      <c r="CC71" s="66"/>
      <c r="CD71" s="66"/>
      <c r="CE71" s="66"/>
      <c r="CF71" s="66"/>
      <c r="CG71" s="97">
        <v>263</v>
      </c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33">
        <f>SUM(CR71:ES71)</f>
        <v>0</v>
      </c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4"/>
    </row>
    <row r="72" spans="1:222" ht="15" customHeight="1" thickBot="1">
      <c r="A72" s="156" t="s">
        <v>68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7"/>
      <c r="BZ72" s="87" t="s">
        <v>195</v>
      </c>
      <c r="CA72" s="88"/>
      <c r="CB72" s="88"/>
      <c r="CC72" s="88"/>
      <c r="CD72" s="88"/>
      <c r="CE72" s="88"/>
      <c r="CF72" s="88"/>
      <c r="CG72" s="154">
        <v>290</v>
      </c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>
        <f>96543.84+2354.05</f>
        <v>98897.89</v>
      </c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33">
        <f>SUM(CR72:ES72)</f>
        <v>98897.89</v>
      </c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4"/>
      <c r="FM72" s="95" t="s">
        <v>260</v>
      </c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E72" s="219" t="s">
        <v>267</v>
      </c>
      <c r="GF72" s="220"/>
      <c r="GG72" s="220"/>
      <c r="GH72" s="220"/>
      <c r="GI72" s="220"/>
      <c r="GJ72" s="220"/>
      <c r="GK72" s="220"/>
      <c r="GL72" s="220"/>
      <c r="GM72" s="220"/>
      <c r="GN72" s="220"/>
      <c r="GO72" s="220"/>
      <c r="GP72" s="220"/>
      <c r="GQ72" s="220"/>
      <c r="GR72" s="220"/>
      <c r="GS72" s="220"/>
      <c r="GT72" s="220"/>
      <c r="GU72" s="220"/>
      <c r="GV72" s="221"/>
      <c r="GW72" s="301" t="s">
        <v>278</v>
      </c>
      <c r="GX72" s="302"/>
      <c r="GY72" s="302"/>
      <c r="GZ72" s="302"/>
      <c r="HA72" s="302"/>
      <c r="HB72" s="302"/>
      <c r="HC72" s="302"/>
      <c r="HD72" s="302"/>
      <c r="HE72" s="302"/>
      <c r="HF72" s="302"/>
      <c r="HG72" s="302"/>
      <c r="HH72" s="302"/>
      <c r="HI72" s="302"/>
      <c r="HJ72" s="302"/>
      <c r="HK72" s="302"/>
      <c r="HL72" s="302"/>
      <c r="HM72" s="302"/>
      <c r="HN72" s="303"/>
    </row>
    <row r="73" spans="1:222" ht="15" customHeight="1">
      <c r="FK73" s="41" t="s">
        <v>163</v>
      </c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222"/>
      <c r="GF73" s="223"/>
      <c r="GG73" s="223"/>
      <c r="GH73" s="223"/>
      <c r="GI73" s="223"/>
      <c r="GJ73" s="223"/>
      <c r="GK73" s="223"/>
      <c r="GL73" s="223"/>
      <c r="GM73" s="223"/>
      <c r="GN73" s="223"/>
      <c r="GO73" s="223"/>
      <c r="GP73" s="223"/>
      <c r="GQ73" s="223"/>
      <c r="GR73" s="223"/>
      <c r="GS73" s="223"/>
      <c r="GT73" s="223"/>
      <c r="GU73" s="223"/>
      <c r="GV73" s="224"/>
      <c r="GW73" s="304"/>
      <c r="GX73" s="305"/>
      <c r="GY73" s="305"/>
      <c r="GZ73" s="305"/>
      <c r="HA73" s="305"/>
      <c r="HB73" s="305"/>
      <c r="HC73" s="305"/>
      <c r="HD73" s="305"/>
      <c r="HE73" s="305"/>
      <c r="HF73" s="305"/>
      <c r="HG73" s="305"/>
      <c r="HH73" s="305"/>
      <c r="HI73" s="305"/>
      <c r="HJ73" s="305"/>
      <c r="HK73" s="305"/>
      <c r="HL73" s="305"/>
      <c r="HM73" s="305"/>
      <c r="HN73" s="306"/>
    </row>
    <row r="74" spans="1:222" s="12" customFormat="1" ht="33" customHeight="1">
      <c r="A74" s="161" t="s">
        <v>136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 t="s">
        <v>137</v>
      </c>
      <c r="CA74" s="123"/>
      <c r="CB74" s="123"/>
      <c r="CC74" s="123"/>
      <c r="CD74" s="123"/>
      <c r="CE74" s="123"/>
      <c r="CF74" s="123"/>
      <c r="CG74" s="123" t="s">
        <v>173</v>
      </c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253" t="s">
        <v>174</v>
      </c>
      <c r="CS74" s="253"/>
      <c r="CT74" s="253"/>
      <c r="CU74" s="253"/>
      <c r="CV74" s="253"/>
      <c r="CW74" s="253"/>
      <c r="CX74" s="253"/>
      <c r="CY74" s="253"/>
      <c r="CZ74" s="253"/>
      <c r="DA74" s="253"/>
      <c r="DB74" s="253"/>
      <c r="DC74" s="253"/>
      <c r="DD74" s="253"/>
      <c r="DE74" s="253"/>
      <c r="DF74" s="253"/>
      <c r="DG74" s="253"/>
      <c r="DH74" s="253"/>
      <c r="DI74" s="253"/>
      <c r="DJ74" s="253" t="s">
        <v>175</v>
      </c>
      <c r="DK74" s="253"/>
      <c r="DL74" s="253"/>
      <c r="DM74" s="253"/>
      <c r="DN74" s="253"/>
      <c r="DO74" s="253"/>
      <c r="DP74" s="253"/>
      <c r="DQ74" s="253"/>
      <c r="DR74" s="253"/>
      <c r="DS74" s="253"/>
      <c r="DT74" s="253"/>
      <c r="DU74" s="253"/>
      <c r="DV74" s="253"/>
      <c r="DW74" s="253"/>
      <c r="DX74" s="253"/>
      <c r="DY74" s="253"/>
      <c r="DZ74" s="253"/>
      <c r="EA74" s="253"/>
      <c r="EB74" s="253" t="s">
        <v>2</v>
      </c>
      <c r="EC74" s="253"/>
      <c r="ED74" s="253"/>
      <c r="EE74" s="253"/>
      <c r="EF74" s="253"/>
      <c r="EG74" s="253"/>
      <c r="EH74" s="253"/>
      <c r="EI74" s="253"/>
      <c r="EJ74" s="253"/>
      <c r="EK74" s="253"/>
      <c r="EL74" s="253"/>
      <c r="EM74" s="253"/>
      <c r="EN74" s="253"/>
      <c r="EO74" s="253"/>
      <c r="EP74" s="253"/>
      <c r="EQ74" s="253"/>
      <c r="ER74" s="253"/>
      <c r="ES74" s="253"/>
      <c r="ET74" s="253" t="s">
        <v>1</v>
      </c>
      <c r="EU74" s="253"/>
      <c r="EV74" s="253"/>
      <c r="EW74" s="253"/>
      <c r="EX74" s="253"/>
      <c r="EY74" s="253"/>
      <c r="EZ74" s="253"/>
      <c r="FA74" s="253"/>
      <c r="FB74" s="253"/>
      <c r="FC74" s="253"/>
      <c r="FD74" s="253"/>
      <c r="FE74" s="253"/>
      <c r="FF74" s="253"/>
      <c r="FG74" s="253"/>
      <c r="FH74" s="253"/>
      <c r="FI74" s="253"/>
      <c r="FJ74" s="253"/>
      <c r="FK74" s="256"/>
      <c r="FL74" s="39"/>
      <c r="FM74" s="39"/>
      <c r="FN74" s="39"/>
    </row>
    <row r="75" spans="1:222" s="13" customFormat="1" ht="12" customHeight="1" thickBot="1">
      <c r="A75" s="158">
        <v>1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98">
        <v>2</v>
      </c>
      <c r="CA75" s="98"/>
      <c r="CB75" s="98"/>
      <c r="CC75" s="98"/>
      <c r="CD75" s="98"/>
      <c r="CE75" s="98"/>
      <c r="CF75" s="98"/>
      <c r="CG75" s="98">
        <v>3</v>
      </c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255">
        <v>4</v>
      </c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>
        <v>5</v>
      </c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>
        <v>6</v>
      </c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>
        <v>7</v>
      </c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69"/>
      <c r="FL75" s="40"/>
      <c r="FM75" s="40"/>
      <c r="FN75" s="40"/>
    </row>
    <row r="76" spans="1:222" ht="15" customHeight="1">
      <c r="A76" s="162" t="s">
        <v>64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3"/>
      <c r="BZ76" s="138" t="s">
        <v>62</v>
      </c>
      <c r="CA76" s="139"/>
      <c r="CB76" s="139"/>
      <c r="CC76" s="139"/>
      <c r="CD76" s="139"/>
      <c r="CE76" s="139"/>
      <c r="CF76" s="139"/>
      <c r="CG76" s="140">
        <v>270</v>
      </c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254">
        <f>SUM(CR77:DI80)</f>
        <v>0</v>
      </c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>
        <f>SUM(DJ77:EA80)</f>
        <v>588766.93000000005</v>
      </c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283"/>
      <c r="EM76" s="283"/>
      <c r="EN76" s="283"/>
      <c r="EO76" s="283"/>
      <c r="EP76" s="283"/>
      <c r="EQ76" s="283"/>
      <c r="ER76" s="283"/>
      <c r="ES76" s="283"/>
      <c r="ET76" s="254">
        <f>SUM(CR76:ES76)</f>
        <v>588766.93000000005</v>
      </c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70"/>
    </row>
    <row r="77" spans="1:222" ht="12" customHeight="1">
      <c r="A77" s="164" t="s">
        <v>23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5"/>
      <c r="BZ77" s="79" t="s">
        <v>63</v>
      </c>
      <c r="CA77" s="80"/>
      <c r="CB77" s="80"/>
      <c r="CC77" s="80"/>
      <c r="CD77" s="80"/>
      <c r="CE77" s="80"/>
      <c r="CF77" s="81"/>
      <c r="CG77" s="73">
        <v>271</v>
      </c>
      <c r="CH77" s="74"/>
      <c r="CI77" s="74"/>
      <c r="CJ77" s="74"/>
      <c r="CK77" s="74"/>
      <c r="CL77" s="74"/>
      <c r="CM77" s="74"/>
      <c r="CN77" s="74"/>
      <c r="CO77" s="74"/>
      <c r="CP77" s="74"/>
      <c r="CQ77" s="75"/>
      <c r="CR77" s="235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7"/>
      <c r="DJ77" s="235">
        <v>130855.54</v>
      </c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36"/>
      <c r="DX77" s="236"/>
      <c r="DY77" s="236"/>
      <c r="DZ77" s="236"/>
      <c r="EA77" s="237"/>
      <c r="EB77" s="285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7"/>
      <c r="ET77" s="241">
        <f>SUM(CR77:ES78)</f>
        <v>130855.54</v>
      </c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3"/>
    </row>
    <row r="78" spans="1:222" ht="12" customHeight="1">
      <c r="A78" s="142" t="s">
        <v>65</v>
      </c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3"/>
      <c r="BZ78" s="82"/>
      <c r="CA78" s="83"/>
      <c r="CB78" s="83"/>
      <c r="CC78" s="83"/>
      <c r="CD78" s="83"/>
      <c r="CE78" s="83"/>
      <c r="CF78" s="84"/>
      <c r="CG78" s="76"/>
      <c r="CH78" s="77"/>
      <c r="CI78" s="77"/>
      <c r="CJ78" s="77"/>
      <c r="CK78" s="77"/>
      <c r="CL78" s="77"/>
      <c r="CM78" s="77"/>
      <c r="CN78" s="77"/>
      <c r="CO78" s="77"/>
      <c r="CP78" s="77"/>
      <c r="CQ78" s="78"/>
      <c r="CR78" s="238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40"/>
      <c r="DJ78" s="238"/>
      <c r="DK78" s="239"/>
      <c r="DL78" s="239"/>
      <c r="DM78" s="239"/>
      <c r="DN78" s="239"/>
      <c r="DO78" s="239"/>
      <c r="DP78" s="239"/>
      <c r="DQ78" s="239"/>
      <c r="DR78" s="239"/>
      <c r="DS78" s="239"/>
      <c r="DT78" s="239"/>
      <c r="DU78" s="239"/>
      <c r="DV78" s="239"/>
      <c r="DW78" s="239"/>
      <c r="DX78" s="239"/>
      <c r="DY78" s="239"/>
      <c r="DZ78" s="239"/>
      <c r="EA78" s="240"/>
      <c r="EB78" s="288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90"/>
      <c r="ET78" s="244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6"/>
    </row>
    <row r="79" spans="1:222" ht="15" customHeight="1">
      <c r="A79" s="144" t="s">
        <v>66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5"/>
      <c r="BZ79" s="65" t="s">
        <v>196</v>
      </c>
      <c r="CA79" s="66"/>
      <c r="CB79" s="66"/>
      <c r="CC79" s="66"/>
      <c r="CD79" s="66"/>
      <c r="CE79" s="66"/>
      <c r="CF79" s="66"/>
      <c r="CG79" s="97">
        <v>272</v>
      </c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250"/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>
        <f>457911.39</f>
        <v>457911.39</v>
      </c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95"/>
      <c r="EC79" s="295"/>
      <c r="ED79" s="295"/>
      <c r="EE79" s="295"/>
      <c r="EF79" s="295"/>
      <c r="EG79" s="295"/>
      <c r="EH79" s="295"/>
      <c r="EI79" s="295"/>
      <c r="EJ79" s="295"/>
      <c r="EK79" s="295"/>
      <c r="EL79" s="295"/>
      <c r="EM79" s="295"/>
      <c r="EN79" s="295"/>
      <c r="EO79" s="295"/>
      <c r="EP79" s="295"/>
      <c r="EQ79" s="295"/>
      <c r="ER79" s="295"/>
      <c r="ES79" s="295"/>
      <c r="ET79" s="233">
        <f t="shared" ref="ET79:ET86" si="1">SUM(CR79:ES79)</f>
        <v>457911.39</v>
      </c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4"/>
    </row>
    <row r="80" spans="1:222" ht="15" customHeight="1">
      <c r="A80" s="144" t="s">
        <v>67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5"/>
      <c r="BZ80" s="65" t="s">
        <v>197</v>
      </c>
      <c r="CA80" s="66"/>
      <c r="CB80" s="66"/>
      <c r="CC80" s="66"/>
      <c r="CD80" s="66"/>
      <c r="CE80" s="66"/>
      <c r="CF80" s="66"/>
      <c r="CG80" s="97">
        <v>273</v>
      </c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250"/>
      <c r="CS80" s="250"/>
      <c r="CT80" s="250"/>
      <c r="CU80" s="250"/>
      <c r="CV80" s="250"/>
      <c r="CW80" s="250"/>
      <c r="CX80" s="250"/>
      <c r="CY80" s="250"/>
      <c r="CZ80" s="250"/>
      <c r="DA80" s="250"/>
      <c r="DB80" s="250"/>
      <c r="DC80" s="250"/>
      <c r="DD80" s="250"/>
      <c r="DE80" s="250"/>
      <c r="DF80" s="250"/>
      <c r="DG80" s="250"/>
      <c r="DH80" s="250"/>
      <c r="DI80" s="250"/>
      <c r="DJ80" s="250"/>
      <c r="DK80" s="250"/>
      <c r="DL80" s="250"/>
      <c r="DM80" s="250"/>
      <c r="DN80" s="250"/>
      <c r="DO80" s="250"/>
      <c r="DP80" s="250"/>
      <c r="DQ80" s="250"/>
      <c r="DR80" s="250"/>
      <c r="DS80" s="250"/>
      <c r="DT80" s="250"/>
      <c r="DU80" s="250"/>
      <c r="DV80" s="250"/>
      <c r="DW80" s="250"/>
      <c r="DX80" s="250"/>
      <c r="DY80" s="250"/>
      <c r="DZ80" s="250"/>
      <c r="EA80" s="250"/>
      <c r="EB80" s="295"/>
      <c r="EC80" s="295"/>
      <c r="ED80" s="295"/>
      <c r="EE80" s="295"/>
      <c r="EF80" s="295"/>
      <c r="EG80" s="295"/>
      <c r="EH80" s="295"/>
      <c r="EI80" s="295"/>
      <c r="EJ80" s="295"/>
      <c r="EK80" s="295"/>
      <c r="EL80" s="295"/>
      <c r="EM80" s="295"/>
      <c r="EN80" s="295"/>
      <c r="EO80" s="295"/>
      <c r="EP80" s="295"/>
      <c r="EQ80" s="295"/>
      <c r="ER80" s="295"/>
      <c r="ES80" s="295"/>
      <c r="ET80" s="233">
        <f t="shared" si="1"/>
        <v>0</v>
      </c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4"/>
    </row>
    <row r="81" spans="1:186" ht="15" customHeight="1">
      <c r="A81" s="162" t="s">
        <v>160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3"/>
      <c r="BZ81" s="65" t="s">
        <v>69</v>
      </c>
      <c r="CA81" s="66"/>
      <c r="CB81" s="66"/>
      <c r="CC81" s="66"/>
      <c r="CD81" s="66"/>
      <c r="CE81" s="66"/>
      <c r="CF81" s="66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250"/>
      <c r="CS81" s="250"/>
      <c r="CT81" s="250"/>
      <c r="CU81" s="250"/>
      <c r="CV81" s="250"/>
      <c r="CW81" s="250"/>
      <c r="CX81" s="250"/>
      <c r="CY81" s="250"/>
      <c r="CZ81" s="250"/>
      <c r="DA81" s="250"/>
      <c r="DB81" s="250"/>
      <c r="DC81" s="250"/>
      <c r="DD81" s="250"/>
      <c r="DE81" s="250"/>
      <c r="DF81" s="250"/>
      <c r="DG81" s="250"/>
      <c r="DH81" s="250"/>
      <c r="DI81" s="250"/>
      <c r="DJ81" s="250"/>
      <c r="DK81" s="250"/>
      <c r="DL81" s="250"/>
      <c r="DM81" s="250"/>
      <c r="DN81" s="250"/>
      <c r="DO81" s="250"/>
      <c r="DP81" s="250"/>
      <c r="DQ81" s="250"/>
      <c r="DR81" s="250"/>
      <c r="DS81" s="250"/>
      <c r="DT81" s="250"/>
      <c r="DU81" s="250"/>
      <c r="DV81" s="250"/>
      <c r="DW81" s="250"/>
      <c r="DX81" s="250"/>
      <c r="DY81" s="250"/>
      <c r="DZ81" s="250"/>
      <c r="EA81" s="250"/>
      <c r="EB81" s="295"/>
      <c r="EC81" s="295"/>
      <c r="ED81" s="295"/>
      <c r="EE81" s="295"/>
      <c r="EF81" s="295"/>
      <c r="EG81" s="295"/>
      <c r="EH81" s="295"/>
      <c r="EI81" s="295"/>
      <c r="EJ81" s="295"/>
      <c r="EK81" s="295"/>
      <c r="EL81" s="295"/>
      <c r="EM81" s="295"/>
      <c r="EN81" s="295"/>
      <c r="EO81" s="295"/>
      <c r="EP81" s="295"/>
      <c r="EQ81" s="295"/>
      <c r="ER81" s="295"/>
      <c r="ES81" s="295"/>
      <c r="ET81" s="233">
        <f t="shared" si="1"/>
        <v>0</v>
      </c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4"/>
    </row>
    <row r="82" spans="1:186" ht="15" customHeight="1">
      <c r="A82" s="217" t="s">
        <v>199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8"/>
      <c r="BZ82" s="65" t="s">
        <v>198</v>
      </c>
      <c r="CA82" s="66"/>
      <c r="CB82" s="66"/>
      <c r="CC82" s="66"/>
      <c r="CD82" s="66"/>
      <c r="CE82" s="66"/>
      <c r="CF82" s="66"/>
      <c r="CG82" s="115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233">
        <f>CR85+CR109</f>
        <v>-75</v>
      </c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>
        <f>DJ85+DJ109</f>
        <v>206239.79999999964</v>
      </c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>
        <f>EB83-EB84</f>
        <v>0</v>
      </c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>
        <f t="shared" si="1"/>
        <v>206164.79999999964</v>
      </c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4"/>
      <c r="FM82" s="308"/>
      <c r="FN82" s="308"/>
      <c r="FO82" s="308"/>
      <c r="FP82" s="308"/>
      <c r="FQ82" s="308"/>
      <c r="FR82" s="308"/>
      <c r="FS82" s="308"/>
      <c r="FT82" s="308"/>
      <c r="FU82" s="308"/>
      <c r="FV82" s="308"/>
      <c r="FW82" s="308"/>
      <c r="FX82" s="308"/>
      <c r="FY82" s="308"/>
      <c r="FZ82" s="308"/>
      <c r="GA82" s="308"/>
      <c r="GB82" s="48"/>
      <c r="GC82" s="48"/>
      <c r="GD82" s="48"/>
    </row>
    <row r="83" spans="1:186" ht="15" customHeight="1">
      <c r="A83" s="162" t="s">
        <v>142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3"/>
      <c r="BZ83" s="65" t="s">
        <v>200</v>
      </c>
      <c r="CA83" s="66"/>
      <c r="CB83" s="66"/>
      <c r="CC83" s="66"/>
      <c r="CD83" s="66"/>
      <c r="CE83" s="66"/>
      <c r="CF83" s="66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233">
        <f>CR16-CR42</f>
        <v>-75</v>
      </c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>
        <f>DJ16-DJ42</f>
        <v>206239.80000000075</v>
      </c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>
        <f>EB16-EB42</f>
        <v>0</v>
      </c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>
        <f t="shared" si="1"/>
        <v>206164.80000000075</v>
      </c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4"/>
      <c r="FM83" s="300"/>
      <c r="FN83" s="300"/>
      <c r="FO83" s="300"/>
      <c r="FP83" s="300"/>
      <c r="FQ83" s="300"/>
      <c r="FR83" s="300"/>
      <c r="FS83" s="300"/>
      <c r="FT83" s="300"/>
      <c r="FU83" s="300"/>
      <c r="FV83" s="300"/>
      <c r="FW83" s="300"/>
      <c r="FX83" s="300"/>
      <c r="FY83" s="300"/>
      <c r="FZ83" s="300"/>
      <c r="GA83" s="300"/>
      <c r="GB83" s="300"/>
      <c r="GC83" s="300"/>
      <c r="GD83" s="300"/>
    </row>
    <row r="84" spans="1:186" ht="15" customHeight="1">
      <c r="A84" s="162" t="s">
        <v>71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3"/>
      <c r="BZ84" s="65" t="s">
        <v>201</v>
      </c>
      <c r="CA84" s="66"/>
      <c r="CB84" s="66"/>
      <c r="CC84" s="66"/>
      <c r="CD84" s="66"/>
      <c r="CE84" s="66"/>
      <c r="CF84" s="66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0"/>
      <c r="DK84" s="250"/>
      <c r="DL84" s="250"/>
      <c r="DM84" s="250"/>
      <c r="DN84" s="250"/>
      <c r="DO84" s="250"/>
      <c r="DP84" s="250"/>
      <c r="DQ84" s="250"/>
      <c r="DR84" s="250"/>
      <c r="DS84" s="250"/>
      <c r="DT84" s="250"/>
      <c r="DU84" s="250"/>
      <c r="DV84" s="250"/>
      <c r="DW84" s="250"/>
      <c r="DX84" s="250"/>
      <c r="DY84" s="250"/>
      <c r="DZ84" s="250"/>
      <c r="EA84" s="250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33">
        <f t="shared" si="1"/>
        <v>0</v>
      </c>
      <c r="EU84" s="233"/>
      <c r="EV84" s="233"/>
      <c r="EW84" s="233"/>
      <c r="EX84" s="233"/>
      <c r="EY84" s="233"/>
      <c r="EZ84" s="233"/>
      <c r="FA84" s="233"/>
      <c r="FB84" s="233"/>
      <c r="FC84" s="233"/>
      <c r="FD84" s="233"/>
      <c r="FE84" s="233"/>
      <c r="FF84" s="233"/>
      <c r="FG84" s="233"/>
      <c r="FH84" s="233"/>
      <c r="FI84" s="233"/>
      <c r="FJ84" s="233"/>
      <c r="FK84" s="234"/>
    </row>
    <row r="85" spans="1:186" ht="15" customHeight="1">
      <c r="A85" s="203" t="s">
        <v>234</v>
      </c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4"/>
      <c r="BZ85" s="65" t="s">
        <v>70</v>
      </c>
      <c r="CA85" s="66"/>
      <c r="CB85" s="66"/>
      <c r="CC85" s="66"/>
      <c r="CD85" s="66"/>
      <c r="CE85" s="66"/>
      <c r="CF85" s="66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233">
        <f>CR86+CR90+CR94+CR98+CR102</f>
        <v>0</v>
      </c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>
        <f>DJ86+DJ90+DJ94+DJ98+DJ102</f>
        <v>286775.45</v>
      </c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33"/>
      <c r="DW85" s="233"/>
      <c r="DX85" s="233"/>
      <c r="DY85" s="233"/>
      <c r="DZ85" s="233"/>
      <c r="EA85" s="233"/>
      <c r="EB85" s="233">
        <f>EB86+EB90+EB94+EB98+EB102</f>
        <v>0</v>
      </c>
      <c r="EC85" s="233"/>
      <c r="ED85" s="233"/>
      <c r="EE85" s="233"/>
      <c r="EF85" s="233"/>
      <c r="EG85" s="233"/>
      <c r="EH85" s="233"/>
      <c r="EI85" s="233"/>
      <c r="EJ85" s="233"/>
      <c r="EK85" s="233"/>
      <c r="EL85" s="233"/>
      <c r="EM85" s="233"/>
      <c r="EN85" s="233"/>
      <c r="EO85" s="233"/>
      <c r="EP85" s="233"/>
      <c r="EQ85" s="233"/>
      <c r="ER85" s="233"/>
      <c r="ES85" s="233"/>
      <c r="ET85" s="233">
        <f t="shared" si="1"/>
        <v>286775.45</v>
      </c>
      <c r="EU85" s="233"/>
      <c r="EV85" s="233"/>
      <c r="EW85" s="233"/>
      <c r="EX85" s="233"/>
      <c r="EY85" s="233"/>
      <c r="EZ85" s="233"/>
      <c r="FA85" s="233"/>
      <c r="FB85" s="233"/>
      <c r="FC85" s="233"/>
      <c r="FD85" s="233"/>
      <c r="FE85" s="233"/>
      <c r="FF85" s="233"/>
      <c r="FG85" s="233"/>
      <c r="FH85" s="233"/>
      <c r="FI85" s="233"/>
      <c r="FJ85" s="233"/>
      <c r="FK85" s="234"/>
    </row>
    <row r="86" spans="1:186" ht="15" customHeight="1">
      <c r="A86" s="213" t="s">
        <v>161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4"/>
      <c r="BZ86" s="65" t="s">
        <v>83</v>
      </c>
      <c r="CA86" s="66"/>
      <c r="CB86" s="66"/>
      <c r="CC86" s="66"/>
      <c r="CD86" s="66"/>
      <c r="CE86" s="66"/>
      <c r="CF86" s="66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233">
        <f>CR87-CR89</f>
        <v>0</v>
      </c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>
        <f>DJ87-DJ89</f>
        <v>-51592.539999999994</v>
      </c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33"/>
      <c r="DW86" s="233"/>
      <c r="DX86" s="233"/>
      <c r="DY86" s="233"/>
      <c r="DZ86" s="233"/>
      <c r="EA86" s="233"/>
      <c r="EB86" s="233">
        <f>EB87-EB89</f>
        <v>0</v>
      </c>
      <c r="EC86" s="233"/>
      <c r="ED86" s="233"/>
      <c r="EE86" s="233"/>
      <c r="EF86" s="233"/>
      <c r="EG86" s="233"/>
      <c r="EH86" s="233"/>
      <c r="EI86" s="233"/>
      <c r="EJ86" s="233"/>
      <c r="EK86" s="233"/>
      <c r="EL86" s="233"/>
      <c r="EM86" s="233"/>
      <c r="EN86" s="233"/>
      <c r="EO86" s="233"/>
      <c r="EP86" s="233"/>
      <c r="EQ86" s="233"/>
      <c r="ER86" s="233"/>
      <c r="ES86" s="233"/>
      <c r="ET86" s="233">
        <f t="shared" si="1"/>
        <v>-51592.539999999994</v>
      </c>
      <c r="EU86" s="233"/>
      <c r="EV86" s="233"/>
      <c r="EW86" s="233"/>
      <c r="EX86" s="233"/>
      <c r="EY86" s="233"/>
      <c r="EZ86" s="233"/>
      <c r="FA86" s="233"/>
      <c r="FB86" s="233"/>
      <c r="FC86" s="233"/>
      <c r="FD86" s="233"/>
      <c r="FE86" s="233"/>
      <c r="FF86" s="233"/>
      <c r="FG86" s="233"/>
      <c r="FH86" s="233"/>
      <c r="FI86" s="233"/>
      <c r="FJ86" s="233"/>
      <c r="FK86" s="234"/>
    </row>
    <row r="87" spans="1:186" ht="12" customHeight="1">
      <c r="A87" s="205" t="s">
        <v>23</v>
      </c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6"/>
      <c r="BZ87" s="79" t="s">
        <v>84</v>
      </c>
      <c r="CA87" s="80"/>
      <c r="CB87" s="80"/>
      <c r="CC87" s="80"/>
      <c r="CD87" s="80"/>
      <c r="CE87" s="80"/>
      <c r="CF87" s="81"/>
      <c r="CG87" s="73">
        <v>310</v>
      </c>
      <c r="CH87" s="74"/>
      <c r="CI87" s="74"/>
      <c r="CJ87" s="74"/>
      <c r="CK87" s="74"/>
      <c r="CL87" s="74"/>
      <c r="CM87" s="74"/>
      <c r="CN87" s="74"/>
      <c r="CO87" s="74"/>
      <c r="CP87" s="74"/>
      <c r="CQ87" s="75"/>
      <c r="CR87" s="235"/>
      <c r="CS87" s="236"/>
      <c r="CT87" s="236"/>
      <c r="CU87" s="236"/>
      <c r="CV87" s="236"/>
      <c r="CW87" s="236"/>
      <c r="CX87" s="236"/>
      <c r="CY87" s="236"/>
      <c r="CZ87" s="236"/>
      <c r="DA87" s="236"/>
      <c r="DB87" s="236"/>
      <c r="DC87" s="236"/>
      <c r="DD87" s="236"/>
      <c r="DE87" s="236"/>
      <c r="DF87" s="236"/>
      <c r="DG87" s="236"/>
      <c r="DH87" s="236"/>
      <c r="DI87" s="237"/>
      <c r="DJ87" s="235">
        <v>79263</v>
      </c>
      <c r="DK87" s="236"/>
      <c r="DL87" s="236"/>
      <c r="DM87" s="236"/>
      <c r="DN87" s="236"/>
      <c r="DO87" s="236"/>
      <c r="DP87" s="236"/>
      <c r="DQ87" s="236"/>
      <c r="DR87" s="236"/>
      <c r="DS87" s="236"/>
      <c r="DT87" s="236"/>
      <c r="DU87" s="236"/>
      <c r="DV87" s="236"/>
      <c r="DW87" s="236"/>
      <c r="DX87" s="236"/>
      <c r="DY87" s="236"/>
      <c r="DZ87" s="236"/>
      <c r="EA87" s="237"/>
      <c r="EB87" s="235"/>
      <c r="EC87" s="236"/>
      <c r="ED87" s="236"/>
      <c r="EE87" s="236"/>
      <c r="EF87" s="236"/>
      <c r="EG87" s="236"/>
      <c r="EH87" s="236"/>
      <c r="EI87" s="236"/>
      <c r="EJ87" s="236"/>
      <c r="EK87" s="236"/>
      <c r="EL87" s="236"/>
      <c r="EM87" s="236"/>
      <c r="EN87" s="236"/>
      <c r="EO87" s="236"/>
      <c r="EP87" s="236"/>
      <c r="EQ87" s="236"/>
      <c r="ER87" s="236"/>
      <c r="ES87" s="237"/>
      <c r="ET87" s="241">
        <f>SUM(CR87:ES88)</f>
        <v>79263</v>
      </c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3"/>
    </row>
    <row r="88" spans="1:186" ht="12" customHeight="1">
      <c r="A88" s="209" t="s">
        <v>73</v>
      </c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10"/>
      <c r="BZ88" s="82"/>
      <c r="CA88" s="83"/>
      <c r="CB88" s="83"/>
      <c r="CC88" s="83"/>
      <c r="CD88" s="83"/>
      <c r="CE88" s="83"/>
      <c r="CF88" s="84"/>
      <c r="CG88" s="76"/>
      <c r="CH88" s="77"/>
      <c r="CI88" s="77"/>
      <c r="CJ88" s="77"/>
      <c r="CK88" s="77"/>
      <c r="CL88" s="77"/>
      <c r="CM88" s="77"/>
      <c r="CN88" s="77"/>
      <c r="CO88" s="77"/>
      <c r="CP88" s="77"/>
      <c r="CQ88" s="78"/>
      <c r="CR88" s="238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40"/>
      <c r="DJ88" s="238"/>
      <c r="DK88" s="239"/>
      <c r="DL88" s="239"/>
      <c r="DM88" s="239"/>
      <c r="DN88" s="239"/>
      <c r="DO88" s="239"/>
      <c r="DP88" s="239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40"/>
      <c r="EB88" s="238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  <c r="ES88" s="240"/>
      <c r="ET88" s="244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6"/>
    </row>
    <row r="89" spans="1:186" ht="15" customHeight="1">
      <c r="A89" s="211" t="s">
        <v>74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2"/>
      <c r="BZ89" s="65" t="s">
        <v>85</v>
      </c>
      <c r="CA89" s="66"/>
      <c r="CB89" s="66"/>
      <c r="CC89" s="66"/>
      <c r="CD89" s="66"/>
      <c r="CE89" s="66"/>
      <c r="CF89" s="66"/>
      <c r="CG89" s="97">
        <v>410</v>
      </c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250"/>
      <c r="CS89" s="250"/>
      <c r="CT89" s="250"/>
      <c r="CU89" s="250"/>
      <c r="CV89" s="250"/>
      <c r="CW89" s="250"/>
      <c r="CX89" s="250"/>
      <c r="CY89" s="250"/>
      <c r="CZ89" s="250"/>
      <c r="DA89" s="250"/>
      <c r="DB89" s="250"/>
      <c r="DC89" s="250"/>
      <c r="DD89" s="250"/>
      <c r="DE89" s="250"/>
      <c r="DF89" s="250"/>
      <c r="DG89" s="250"/>
      <c r="DH89" s="250"/>
      <c r="DI89" s="250"/>
      <c r="DJ89" s="250">
        <v>130855.54</v>
      </c>
      <c r="DK89" s="250"/>
      <c r="DL89" s="250"/>
      <c r="DM89" s="250"/>
      <c r="DN89" s="250"/>
      <c r="DO89" s="250"/>
      <c r="DP89" s="250"/>
      <c r="DQ89" s="250"/>
      <c r="DR89" s="250"/>
      <c r="DS89" s="250"/>
      <c r="DT89" s="250"/>
      <c r="DU89" s="250"/>
      <c r="DV89" s="250"/>
      <c r="DW89" s="250"/>
      <c r="DX89" s="250"/>
      <c r="DY89" s="250"/>
      <c r="DZ89" s="250"/>
      <c r="EA89" s="250"/>
      <c r="EB89" s="250"/>
      <c r="EC89" s="250"/>
      <c r="ED89" s="250"/>
      <c r="EE89" s="250"/>
      <c r="EF89" s="250"/>
      <c r="EG89" s="250"/>
      <c r="EH89" s="250"/>
      <c r="EI89" s="250"/>
      <c r="EJ89" s="250"/>
      <c r="EK89" s="250"/>
      <c r="EL89" s="250"/>
      <c r="EM89" s="250"/>
      <c r="EN89" s="250"/>
      <c r="EO89" s="250"/>
      <c r="EP89" s="250"/>
      <c r="EQ89" s="250"/>
      <c r="ER89" s="250"/>
      <c r="ES89" s="250"/>
      <c r="ET89" s="233">
        <f>SUM(CR89:ES89)</f>
        <v>130855.54</v>
      </c>
      <c r="EU89" s="233"/>
      <c r="EV89" s="233"/>
      <c r="EW89" s="233"/>
      <c r="EX89" s="233"/>
      <c r="EY89" s="233"/>
      <c r="EZ89" s="233"/>
      <c r="FA89" s="233"/>
      <c r="FB89" s="233"/>
      <c r="FC89" s="233"/>
      <c r="FD89" s="233"/>
      <c r="FE89" s="233"/>
      <c r="FF89" s="233"/>
      <c r="FG89" s="233"/>
      <c r="FH89" s="233"/>
      <c r="FI89" s="233"/>
      <c r="FJ89" s="233"/>
      <c r="FK89" s="234"/>
    </row>
    <row r="90" spans="1:186" ht="15" customHeight="1">
      <c r="A90" s="213" t="s">
        <v>75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4"/>
      <c r="BZ90" s="65" t="s">
        <v>86</v>
      </c>
      <c r="CA90" s="66"/>
      <c r="CB90" s="66"/>
      <c r="CC90" s="66"/>
      <c r="CD90" s="66"/>
      <c r="CE90" s="66"/>
      <c r="CF90" s="66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233">
        <f>CR91-CR93</f>
        <v>0</v>
      </c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>
        <f>DJ91-DJ93</f>
        <v>0</v>
      </c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33"/>
      <c r="DW90" s="233"/>
      <c r="DX90" s="233"/>
      <c r="DY90" s="233"/>
      <c r="DZ90" s="233"/>
      <c r="EA90" s="233"/>
      <c r="EB90" s="233">
        <f>EB91-EB93</f>
        <v>0</v>
      </c>
      <c r="EC90" s="233"/>
      <c r="ED90" s="233"/>
      <c r="EE90" s="233"/>
      <c r="EF90" s="233"/>
      <c r="EG90" s="233"/>
      <c r="EH90" s="233"/>
      <c r="EI90" s="233"/>
      <c r="EJ90" s="233"/>
      <c r="EK90" s="233"/>
      <c r="EL90" s="233"/>
      <c r="EM90" s="233"/>
      <c r="EN90" s="233"/>
      <c r="EO90" s="233"/>
      <c r="EP90" s="233"/>
      <c r="EQ90" s="233"/>
      <c r="ER90" s="233"/>
      <c r="ES90" s="233"/>
      <c r="ET90" s="233">
        <f>SUM(CR90:ES90)</f>
        <v>0</v>
      </c>
      <c r="EU90" s="233"/>
      <c r="EV90" s="233"/>
      <c r="EW90" s="233"/>
      <c r="EX90" s="233"/>
      <c r="EY90" s="233"/>
      <c r="EZ90" s="233"/>
      <c r="FA90" s="233"/>
      <c r="FB90" s="233"/>
      <c r="FC90" s="233"/>
      <c r="FD90" s="233"/>
      <c r="FE90" s="233"/>
      <c r="FF90" s="233"/>
      <c r="FG90" s="233"/>
      <c r="FH90" s="233"/>
      <c r="FI90" s="233"/>
      <c r="FJ90" s="233"/>
      <c r="FK90" s="234"/>
    </row>
    <row r="91" spans="1:186" ht="12" customHeight="1">
      <c r="A91" s="205" t="s">
        <v>23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6"/>
      <c r="BZ91" s="79" t="s">
        <v>87</v>
      </c>
      <c r="CA91" s="80"/>
      <c r="CB91" s="80"/>
      <c r="CC91" s="80"/>
      <c r="CD91" s="80"/>
      <c r="CE91" s="80"/>
      <c r="CF91" s="81"/>
      <c r="CG91" s="73">
        <v>320</v>
      </c>
      <c r="CH91" s="74"/>
      <c r="CI91" s="74"/>
      <c r="CJ91" s="74"/>
      <c r="CK91" s="74"/>
      <c r="CL91" s="74"/>
      <c r="CM91" s="74"/>
      <c r="CN91" s="74"/>
      <c r="CO91" s="74"/>
      <c r="CP91" s="74"/>
      <c r="CQ91" s="75"/>
      <c r="CR91" s="235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7"/>
      <c r="DJ91" s="235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36"/>
      <c r="DX91" s="236"/>
      <c r="DY91" s="236"/>
      <c r="DZ91" s="236"/>
      <c r="EA91" s="237"/>
      <c r="EB91" s="235"/>
      <c r="EC91" s="236"/>
      <c r="ED91" s="236"/>
      <c r="EE91" s="236"/>
      <c r="EF91" s="236"/>
      <c r="EG91" s="236"/>
      <c r="EH91" s="236"/>
      <c r="EI91" s="236"/>
      <c r="EJ91" s="236"/>
      <c r="EK91" s="236"/>
      <c r="EL91" s="236"/>
      <c r="EM91" s="236"/>
      <c r="EN91" s="236"/>
      <c r="EO91" s="236"/>
      <c r="EP91" s="236"/>
      <c r="EQ91" s="236"/>
      <c r="ER91" s="236"/>
      <c r="ES91" s="237"/>
      <c r="ET91" s="241">
        <f>SUM(CR91:ES92)</f>
        <v>0</v>
      </c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3"/>
    </row>
    <row r="92" spans="1:186" ht="12" customHeight="1">
      <c r="A92" s="209" t="s">
        <v>76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10"/>
      <c r="BZ92" s="82"/>
      <c r="CA92" s="83"/>
      <c r="CB92" s="83"/>
      <c r="CC92" s="83"/>
      <c r="CD92" s="83"/>
      <c r="CE92" s="83"/>
      <c r="CF92" s="84"/>
      <c r="CG92" s="76"/>
      <c r="CH92" s="77"/>
      <c r="CI92" s="77"/>
      <c r="CJ92" s="77"/>
      <c r="CK92" s="77"/>
      <c r="CL92" s="77"/>
      <c r="CM92" s="77"/>
      <c r="CN92" s="77"/>
      <c r="CO92" s="77"/>
      <c r="CP92" s="77"/>
      <c r="CQ92" s="78"/>
      <c r="CR92" s="238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40"/>
      <c r="DJ92" s="238"/>
      <c r="DK92" s="239"/>
      <c r="DL92" s="239"/>
      <c r="DM92" s="239"/>
      <c r="DN92" s="239"/>
      <c r="DO92" s="239"/>
      <c r="DP92" s="239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40"/>
      <c r="EB92" s="238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  <c r="ES92" s="240"/>
      <c r="ET92" s="244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6"/>
    </row>
    <row r="93" spans="1:186" ht="15" customHeight="1">
      <c r="A93" s="211" t="s">
        <v>77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2"/>
      <c r="BZ93" s="65" t="s">
        <v>88</v>
      </c>
      <c r="CA93" s="66"/>
      <c r="CB93" s="66"/>
      <c r="CC93" s="66"/>
      <c r="CD93" s="66"/>
      <c r="CE93" s="66"/>
      <c r="CF93" s="66"/>
      <c r="CG93" s="97">
        <v>420</v>
      </c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250"/>
      <c r="CS93" s="250"/>
      <c r="CT93" s="250"/>
      <c r="CU93" s="250"/>
      <c r="CV93" s="250"/>
      <c r="CW93" s="250"/>
      <c r="CX93" s="250"/>
      <c r="CY93" s="250"/>
      <c r="CZ93" s="250"/>
      <c r="DA93" s="250"/>
      <c r="DB93" s="250"/>
      <c r="DC93" s="250"/>
      <c r="DD93" s="250"/>
      <c r="DE93" s="250"/>
      <c r="DF93" s="250"/>
      <c r="DG93" s="250"/>
      <c r="DH93" s="250"/>
      <c r="DI93" s="250"/>
      <c r="DJ93" s="250"/>
      <c r="DK93" s="250"/>
      <c r="DL93" s="250"/>
      <c r="DM93" s="250"/>
      <c r="DN93" s="250"/>
      <c r="DO93" s="250"/>
      <c r="DP93" s="250"/>
      <c r="DQ93" s="250"/>
      <c r="DR93" s="250"/>
      <c r="DS93" s="250"/>
      <c r="DT93" s="250"/>
      <c r="DU93" s="250"/>
      <c r="DV93" s="250"/>
      <c r="DW93" s="250"/>
      <c r="DX93" s="250"/>
      <c r="DY93" s="250"/>
      <c r="DZ93" s="250"/>
      <c r="EA93" s="250"/>
      <c r="EB93" s="250"/>
      <c r="EC93" s="250"/>
      <c r="ED93" s="250"/>
      <c r="EE93" s="250"/>
      <c r="EF93" s="250"/>
      <c r="EG93" s="250"/>
      <c r="EH93" s="250"/>
      <c r="EI93" s="250"/>
      <c r="EJ93" s="250"/>
      <c r="EK93" s="250"/>
      <c r="EL93" s="250"/>
      <c r="EM93" s="250"/>
      <c r="EN93" s="250"/>
      <c r="EO93" s="250"/>
      <c r="EP93" s="250"/>
      <c r="EQ93" s="250"/>
      <c r="ER93" s="250"/>
      <c r="ES93" s="250"/>
      <c r="ET93" s="233">
        <f>SUM(CR93:ES93)</f>
        <v>0</v>
      </c>
      <c r="EU93" s="233"/>
      <c r="EV93" s="233"/>
      <c r="EW93" s="233"/>
      <c r="EX93" s="233"/>
      <c r="EY93" s="233"/>
      <c r="EZ93" s="233"/>
      <c r="FA93" s="233"/>
      <c r="FB93" s="233"/>
      <c r="FC93" s="233"/>
      <c r="FD93" s="233"/>
      <c r="FE93" s="233"/>
      <c r="FF93" s="233"/>
      <c r="FG93" s="233"/>
      <c r="FH93" s="233"/>
      <c r="FI93" s="233"/>
      <c r="FJ93" s="233"/>
      <c r="FK93" s="234"/>
    </row>
    <row r="94" spans="1:186" ht="15" customHeight="1">
      <c r="A94" s="213" t="s">
        <v>72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4"/>
      <c r="BZ94" s="65" t="s">
        <v>89</v>
      </c>
      <c r="CA94" s="66"/>
      <c r="CB94" s="66"/>
      <c r="CC94" s="66"/>
      <c r="CD94" s="66"/>
      <c r="CE94" s="66"/>
      <c r="CF94" s="66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233">
        <f>CR95-CR97</f>
        <v>0</v>
      </c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>
        <f>DJ95-DJ97</f>
        <v>0</v>
      </c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33"/>
      <c r="DW94" s="233"/>
      <c r="DX94" s="233"/>
      <c r="DY94" s="233"/>
      <c r="DZ94" s="233"/>
      <c r="EA94" s="233"/>
      <c r="EB94" s="233">
        <f>EB95-EB97</f>
        <v>0</v>
      </c>
      <c r="EC94" s="233"/>
      <c r="ED94" s="233"/>
      <c r="EE94" s="233"/>
      <c r="EF94" s="233"/>
      <c r="EG94" s="233"/>
      <c r="EH94" s="233"/>
      <c r="EI94" s="233"/>
      <c r="EJ94" s="233"/>
      <c r="EK94" s="233"/>
      <c r="EL94" s="233"/>
      <c r="EM94" s="233"/>
      <c r="EN94" s="233"/>
      <c r="EO94" s="233"/>
      <c r="EP94" s="233"/>
      <c r="EQ94" s="233"/>
      <c r="ER94" s="233"/>
      <c r="ES94" s="233"/>
      <c r="ET94" s="233">
        <f>SUM(CR94:ES94)</f>
        <v>0</v>
      </c>
      <c r="EU94" s="233"/>
      <c r="EV94" s="233"/>
      <c r="EW94" s="233"/>
      <c r="EX94" s="233"/>
      <c r="EY94" s="233"/>
      <c r="EZ94" s="233"/>
      <c r="FA94" s="233"/>
      <c r="FB94" s="233"/>
      <c r="FC94" s="233"/>
      <c r="FD94" s="233"/>
      <c r="FE94" s="233"/>
      <c r="FF94" s="233"/>
      <c r="FG94" s="233"/>
      <c r="FH94" s="233"/>
      <c r="FI94" s="233"/>
      <c r="FJ94" s="233"/>
      <c r="FK94" s="234"/>
    </row>
    <row r="95" spans="1:186" ht="12" customHeight="1">
      <c r="A95" s="205" t="s">
        <v>23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6"/>
      <c r="BZ95" s="79" t="s">
        <v>90</v>
      </c>
      <c r="CA95" s="80"/>
      <c r="CB95" s="80"/>
      <c r="CC95" s="80"/>
      <c r="CD95" s="80"/>
      <c r="CE95" s="80"/>
      <c r="CF95" s="81"/>
      <c r="CG95" s="73">
        <v>330</v>
      </c>
      <c r="CH95" s="74"/>
      <c r="CI95" s="74"/>
      <c r="CJ95" s="74"/>
      <c r="CK95" s="74"/>
      <c r="CL95" s="74"/>
      <c r="CM95" s="74"/>
      <c r="CN95" s="74"/>
      <c r="CO95" s="74"/>
      <c r="CP95" s="74"/>
      <c r="CQ95" s="75"/>
      <c r="CR95" s="235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7"/>
      <c r="DJ95" s="235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36"/>
      <c r="DX95" s="236"/>
      <c r="DY95" s="236"/>
      <c r="DZ95" s="236"/>
      <c r="EA95" s="237"/>
      <c r="EB95" s="235"/>
      <c r="EC95" s="236"/>
      <c r="ED95" s="236"/>
      <c r="EE95" s="236"/>
      <c r="EF95" s="236"/>
      <c r="EG95" s="236"/>
      <c r="EH95" s="236"/>
      <c r="EI95" s="236"/>
      <c r="EJ95" s="236"/>
      <c r="EK95" s="236"/>
      <c r="EL95" s="236"/>
      <c r="EM95" s="236"/>
      <c r="EN95" s="236"/>
      <c r="EO95" s="236"/>
      <c r="EP95" s="236"/>
      <c r="EQ95" s="236"/>
      <c r="ER95" s="236"/>
      <c r="ES95" s="237"/>
      <c r="ET95" s="241">
        <f>SUM(CR95:ES96)</f>
        <v>0</v>
      </c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3"/>
    </row>
    <row r="96" spans="1:186" ht="12" customHeight="1">
      <c r="A96" s="209" t="s">
        <v>78</v>
      </c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10"/>
      <c r="BZ96" s="82"/>
      <c r="CA96" s="83"/>
      <c r="CB96" s="83"/>
      <c r="CC96" s="83"/>
      <c r="CD96" s="83"/>
      <c r="CE96" s="83"/>
      <c r="CF96" s="84"/>
      <c r="CG96" s="76"/>
      <c r="CH96" s="77"/>
      <c r="CI96" s="77"/>
      <c r="CJ96" s="77"/>
      <c r="CK96" s="77"/>
      <c r="CL96" s="77"/>
      <c r="CM96" s="77"/>
      <c r="CN96" s="77"/>
      <c r="CO96" s="77"/>
      <c r="CP96" s="77"/>
      <c r="CQ96" s="78"/>
      <c r="CR96" s="238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40"/>
      <c r="DJ96" s="238"/>
      <c r="DK96" s="239"/>
      <c r="DL96" s="239"/>
      <c r="DM96" s="239"/>
      <c r="DN96" s="239"/>
      <c r="DO96" s="239"/>
      <c r="DP96" s="239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40"/>
      <c r="EB96" s="238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  <c r="ES96" s="240"/>
      <c r="ET96" s="244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6"/>
    </row>
    <row r="97" spans="1:194" ht="15" customHeight="1">
      <c r="A97" s="211" t="s">
        <v>79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2"/>
      <c r="BZ97" s="65" t="s">
        <v>91</v>
      </c>
      <c r="CA97" s="66"/>
      <c r="CB97" s="66"/>
      <c r="CC97" s="66"/>
      <c r="CD97" s="66"/>
      <c r="CE97" s="66"/>
      <c r="CF97" s="66"/>
      <c r="CG97" s="97">
        <v>430</v>
      </c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250"/>
      <c r="CS97" s="250"/>
      <c r="CT97" s="250"/>
      <c r="CU97" s="250"/>
      <c r="CV97" s="250"/>
      <c r="CW97" s="250"/>
      <c r="CX97" s="250"/>
      <c r="CY97" s="250"/>
      <c r="CZ97" s="250"/>
      <c r="DA97" s="250"/>
      <c r="DB97" s="250"/>
      <c r="DC97" s="250"/>
      <c r="DD97" s="250"/>
      <c r="DE97" s="250"/>
      <c r="DF97" s="250"/>
      <c r="DG97" s="250"/>
      <c r="DH97" s="250"/>
      <c r="DI97" s="250"/>
      <c r="DJ97" s="250"/>
      <c r="DK97" s="250"/>
      <c r="DL97" s="250"/>
      <c r="DM97" s="250"/>
      <c r="DN97" s="250"/>
      <c r="DO97" s="250"/>
      <c r="DP97" s="250"/>
      <c r="DQ97" s="250"/>
      <c r="DR97" s="250"/>
      <c r="DS97" s="250"/>
      <c r="DT97" s="250"/>
      <c r="DU97" s="250"/>
      <c r="DV97" s="250"/>
      <c r="DW97" s="250"/>
      <c r="DX97" s="250"/>
      <c r="DY97" s="250"/>
      <c r="DZ97" s="250"/>
      <c r="EA97" s="250"/>
      <c r="EB97" s="250"/>
      <c r="EC97" s="250"/>
      <c r="ED97" s="250"/>
      <c r="EE97" s="250"/>
      <c r="EF97" s="250"/>
      <c r="EG97" s="250"/>
      <c r="EH97" s="250"/>
      <c r="EI97" s="250"/>
      <c r="EJ97" s="250"/>
      <c r="EK97" s="250"/>
      <c r="EL97" s="250"/>
      <c r="EM97" s="250"/>
      <c r="EN97" s="250"/>
      <c r="EO97" s="250"/>
      <c r="EP97" s="250"/>
      <c r="EQ97" s="250"/>
      <c r="ER97" s="250"/>
      <c r="ES97" s="250"/>
      <c r="ET97" s="233">
        <f>SUM(CR97:ES97)</f>
        <v>0</v>
      </c>
      <c r="EU97" s="233"/>
      <c r="EV97" s="233"/>
      <c r="EW97" s="233"/>
      <c r="EX97" s="233"/>
      <c r="EY97" s="233"/>
      <c r="EZ97" s="233"/>
      <c r="FA97" s="233"/>
      <c r="FB97" s="233"/>
      <c r="FC97" s="233"/>
      <c r="FD97" s="233"/>
      <c r="FE97" s="233"/>
      <c r="FF97" s="233"/>
      <c r="FG97" s="233"/>
      <c r="FH97" s="233"/>
      <c r="FI97" s="233"/>
      <c r="FJ97" s="233"/>
      <c r="FK97" s="234"/>
    </row>
    <row r="98" spans="1:194" ht="15" customHeight="1">
      <c r="A98" s="213" t="s">
        <v>80</v>
      </c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4"/>
      <c r="BZ98" s="65" t="s">
        <v>92</v>
      </c>
      <c r="CA98" s="66"/>
      <c r="CB98" s="66"/>
      <c r="CC98" s="66"/>
      <c r="CD98" s="66"/>
      <c r="CE98" s="66"/>
      <c r="CF98" s="66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233">
        <f>CR99-CR101</f>
        <v>0</v>
      </c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>
        <f>DJ99-DJ101</f>
        <v>338367.99</v>
      </c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33"/>
      <c r="DW98" s="233"/>
      <c r="DX98" s="233"/>
      <c r="DY98" s="233"/>
      <c r="DZ98" s="233"/>
      <c r="EA98" s="233"/>
      <c r="EB98" s="233">
        <f>EB99-EB101</f>
        <v>0</v>
      </c>
      <c r="EC98" s="233"/>
      <c r="ED98" s="233"/>
      <c r="EE98" s="233"/>
      <c r="EF98" s="233"/>
      <c r="EG98" s="233"/>
      <c r="EH98" s="233"/>
      <c r="EI98" s="233"/>
      <c r="EJ98" s="233"/>
      <c r="EK98" s="233"/>
      <c r="EL98" s="233"/>
      <c r="EM98" s="233"/>
      <c r="EN98" s="233"/>
      <c r="EO98" s="233"/>
      <c r="EP98" s="233"/>
      <c r="EQ98" s="233"/>
      <c r="ER98" s="233"/>
      <c r="ES98" s="233"/>
      <c r="ET98" s="233">
        <f>SUM(CR98:ES98)</f>
        <v>338367.99</v>
      </c>
      <c r="EU98" s="233"/>
      <c r="EV98" s="233"/>
      <c r="EW98" s="233"/>
      <c r="EX98" s="233"/>
      <c r="EY98" s="233"/>
      <c r="EZ98" s="233"/>
      <c r="FA98" s="233"/>
      <c r="FB98" s="233"/>
      <c r="FC98" s="233"/>
      <c r="FD98" s="233"/>
      <c r="FE98" s="233"/>
      <c r="FF98" s="233"/>
      <c r="FG98" s="233"/>
      <c r="FH98" s="233"/>
      <c r="FI98" s="233"/>
      <c r="FJ98" s="233"/>
      <c r="FK98" s="234"/>
    </row>
    <row r="99" spans="1:194" ht="12" customHeight="1">
      <c r="A99" s="205" t="s">
        <v>23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6"/>
      <c r="BZ99" s="79" t="s">
        <v>93</v>
      </c>
      <c r="CA99" s="80"/>
      <c r="CB99" s="80"/>
      <c r="CC99" s="80"/>
      <c r="CD99" s="80"/>
      <c r="CE99" s="80"/>
      <c r="CF99" s="81"/>
      <c r="CG99" s="73">
        <v>340</v>
      </c>
      <c r="CH99" s="74"/>
      <c r="CI99" s="74"/>
      <c r="CJ99" s="74"/>
      <c r="CK99" s="74"/>
      <c r="CL99" s="74"/>
      <c r="CM99" s="74"/>
      <c r="CN99" s="74"/>
      <c r="CO99" s="74"/>
      <c r="CP99" s="74"/>
      <c r="CQ99" s="75"/>
      <c r="CR99" s="235"/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7"/>
      <c r="DJ99" s="235">
        <v>798979.38</v>
      </c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36"/>
      <c r="DX99" s="236"/>
      <c r="DY99" s="236"/>
      <c r="DZ99" s="236"/>
      <c r="EA99" s="237"/>
      <c r="EB99" s="235"/>
      <c r="EC99" s="236"/>
      <c r="ED99" s="236"/>
      <c r="EE99" s="236"/>
      <c r="EF99" s="236"/>
      <c r="EG99" s="236"/>
      <c r="EH99" s="236"/>
      <c r="EI99" s="236"/>
      <c r="EJ99" s="236"/>
      <c r="EK99" s="236"/>
      <c r="EL99" s="236"/>
      <c r="EM99" s="236"/>
      <c r="EN99" s="236"/>
      <c r="EO99" s="236"/>
      <c r="EP99" s="236"/>
      <c r="EQ99" s="236"/>
      <c r="ER99" s="236"/>
      <c r="ES99" s="237"/>
      <c r="ET99" s="241">
        <f>SUM(CR99:ES100)</f>
        <v>798979.38</v>
      </c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3"/>
    </row>
    <row r="100" spans="1:194" ht="12" customHeight="1">
      <c r="A100" s="209" t="s">
        <v>81</v>
      </c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10"/>
      <c r="BZ100" s="82"/>
      <c r="CA100" s="83"/>
      <c r="CB100" s="83"/>
      <c r="CC100" s="83"/>
      <c r="CD100" s="83"/>
      <c r="CE100" s="83"/>
      <c r="CF100" s="84"/>
      <c r="CG100" s="76"/>
      <c r="CH100" s="77"/>
      <c r="CI100" s="77"/>
      <c r="CJ100" s="77"/>
      <c r="CK100" s="77"/>
      <c r="CL100" s="77"/>
      <c r="CM100" s="77"/>
      <c r="CN100" s="77"/>
      <c r="CO100" s="77"/>
      <c r="CP100" s="77"/>
      <c r="CQ100" s="78"/>
      <c r="CR100" s="238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40"/>
      <c r="DJ100" s="238"/>
      <c r="DK100" s="239"/>
      <c r="DL100" s="239"/>
      <c r="DM100" s="239"/>
      <c r="DN100" s="239"/>
      <c r="DO100" s="239"/>
      <c r="DP100" s="239"/>
      <c r="DQ100" s="239"/>
      <c r="DR100" s="239"/>
      <c r="DS100" s="239"/>
      <c r="DT100" s="239"/>
      <c r="DU100" s="239"/>
      <c r="DV100" s="239"/>
      <c r="DW100" s="239"/>
      <c r="DX100" s="239"/>
      <c r="DY100" s="239"/>
      <c r="DZ100" s="239"/>
      <c r="EA100" s="240"/>
      <c r="EB100" s="238"/>
      <c r="EC100" s="239"/>
      <c r="ED100" s="239"/>
      <c r="EE100" s="239"/>
      <c r="EF100" s="239"/>
      <c r="EG100" s="239"/>
      <c r="EH100" s="239"/>
      <c r="EI100" s="239"/>
      <c r="EJ100" s="239"/>
      <c r="EK100" s="239"/>
      <c r="EL100" s="239"/>
      <c r="EM100" s="239"/>
      <c r="EN100" s="239"/>
      <c r="EO100" s="239"/>
      <c r="EP100" s="239"/>
      <c r="EQ100" s="239"/>
      <c r="ER100" s="239"/>
      <c r="ES100" s="240"/>
      <c r="ET100" s="244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6"/>
    </row>
    <row r="101" spans="1:194" ht="15" customHeight="1">
      <c r="A101" s="211" t="s">
        <v>82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2"/>
      <c r="BZ101" s="65" t="s">
        <v>94</v>
      </c>
      <c r="CA101" s="66"/>
      <c r="CB101" s="66"/>
      <c r="CC101" s="66"/>
      <c r="CD101" s="66"/>
      <c r="CE101" s="66"/>
      <c r="CF101" s="66"/>
      <c r="CG101" s="97">
        <v>440</v>
      </c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250"/>
      <c r="CS101" s="250"/>
      <c r="CT101" s="250"/>
      <c r="CU101" s="250"/>
      <c r="CV101" s="250"/>
      <c r="CW101" s="250"/>
      <c r="CX101" s="250"/>
      <c r="CY101" s="250"/>
      <c r="CZ101" s="250"/>
      <c r="DA101" s="250"/>
      <c r="DB101" s="250"/>
      <c r="DC101" s="250"/>
      <c r="DD101" s="250"/>
      <c r="DE101" s="250"/>
      <c r="DF101" s="250"/>
      <c r="DG101" s="250"/>
      <c r="DH101" s="250"/>
      <c r="DI101" s="250"/>
      <c r="DJ101" s="250">
        <v>460611.39</v>
      </c>
      <c r="DK101" s="250"/>
      <c r="DL101" s="250"/>
      <c r="DM101" s="250"/>
      <c r="DN101" s="250"/>
      <c r="DO101" s="250"/>
      <c r="DP101" s="250"/>
      <c r="DQ101" s="250"/>
      <c r="DR101" s="250"/>
      <c r="DS101" s="250"/>
      <c r="DT101" s="250"/>
      <c r="DU101" s="250"/>
      <c r="DV101" s="250"/>
      <c r="DW101" s="250"/>
      <c r="DX101" s="250"/>
      <c r="DY101" s="250"/>
      <c r="DZ101" s="250"/>
      <c r="EA101" s="250"/>
      <c r="EB101" s="250"/>
      <c r="EC101" s="250"/>
      <c r="ED101" s="250"/>
      <c r="EE101" s="250"/>
      <c r="EF101" s="250"/>
      <c r="EG101" s="250"/>
      <c r="EH101" s="250"/>
      <c r="EI101" s="250"/>
      <c r="EJ101" s="250"/>
      <c r="EK101" s="250"/>
      <c r="EL101" s="250"/>
      <c r="EM101" s="250"/>
      <c r="EN101" s="250"/>
      <c r="EO101" s="250"/>
      <c r="EP101" s="250"/>
      <c r="EQ101" s="250"/>
      <c r="ER101" s="250"/>
      <c r="ES101" s="250"/>
      <c r="ET101" s="233">
        <f>SUM(CR101:ES101)</f>
        <v>460611.39</v>
      </c>
      <c r="EU101" s="233"/>
      <c r="EV101" s="233"/>
      <c r="EW101" s="233"/>
      <c r="EX101" s="233"/>
      <c r="EY101" s="233"/>
      <c r="EZ101" s="233"/>
      <c r="FA101" s="233"/>
      <c r="FB101" s="233"/>
      <c r="FC101" s="233"/>
      <c r="FD101" s="233"/>
      <c r="FE101" s="233"/>
      <c r="FF101" s="233"/>
      <c r="FG101" s="233"/>
      <c r="FH101" s="233"/>
      <c r="FI101" s="233"/>
      <c r="FJ101" s="233"/>
      <c r="FK101" s="234"/>
    </row>
    <row r="102" spans="1:194" ht="15" customHeight="1">
      <c r="A102" s="213" t="s">
        <v>202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4"/>
      <c r="BZ102" s="65" t="s">
        <v>203</v>
      </c>
      <c r="CA102" s="66"/>
      <c r="CB102" s="66"/>
      <c r="CC102" s="66"/>
      <c r="CD102" s="66"/>
      <c r="CE102" s="66"/>
      <c r="CF102" s="66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233">
        <f>CR103-CR105</f>
        <v>0</v>
      </c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>
        <f>DJ103-DJ105</f>
        <v>0</v>
      </c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33"/>
      <c r="DW102" s="233"/>
      <c r="DX102" s="233"/>
      <c r="DY102" s="233"/>
      <c r="DZ102" s="233"/>
      <c r="EA102" s="233"/>
      <c r="EB102" s="233">
        <f>EB103-EB105</f>
        <v>0</v>
      </c>
      <c r="EC102" s="233"/>
      <c r="ED102" s="233"/>
      <c r="EE102" s="233"/>
      <c r="EF102" s="233"/>
      <c r="EG102" s="233"/>
      <c r="EH102" s="233"/>
      <c r="EI102" s="233"/>
      <c r="EJ102" s="233"/>
      <c r="EK102" s="233"/>
      <c r="EL102" s="233"/>
      <c r="EM102" s="233"/>
      <c r="EN102" s="233"/>
      <c r="EO102" s="233"/>
      <c r="EP102" s="233"/>
      <c r="EQ102" s="233"/>
      <c r="ER102" s="233"/>
      <c r="ES102" s="233"/>
      <c r="ET102" s="233">
        <f>SUM(CR102:ES102)</f>
        <v>0</v>
      </c>
      <c r="EU102" s="233"/>
      <c r="EV102" s="233"/>
      <c r="EW102" s="233"/>
      <c r="EX102" s="233"/>
      <c r="EY102" s="233"/>
      <c r="EZ102" s="233"/>
      <c r="FA102" s="233"/>
      <c r="FB102" s="233"/>
      <c r="FC102" s="233"/>
      <c r="FD102" s="233"/>
      <c r="FE102" s="233"/>
      <c r="FF102" s="233"/>
      <c r="FG102" s="233"/>
      <c r="FH102" s="233"/>
      <c r="FI102" s="233"/>
      <c r="FJ102" s="233"/>
      <c r="FK102" s="234"/>
    </row>
    <row r="103" spans="1:194" ht="12" customHeight="1">
      <c r="A103" s="205" t="s">
        <v>23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6"/>
      <c r="BZ103" s="79" t="s">
        <v>206</v>
      </c>
      <c r="CA103" s="80"/>
      <c r="CB103" s="80"/>
      <c r="CC103" s="80"/>
      <c r="CD103" s="80"/>
      <c r="CE103" s="80"/>
      <c r="CF103" s="81"/>
      <c r="CG103" s="73" t="s">
        <v>208</v>
      </c>
      <c r="CH103" s="74"/>
      <c r="CI103" s="74"/>
      <c r="CJ103" s="74"/>
      <c r="CK103" s="74"/>
      <c r="CL103" s="74"/>
      <c r="CM103" s="74"/>
      <c r="CN103" s="74"/>
      <c r="CO103" s="74"/>
      <c r="CP103" s="74"/>
      <c r="CQ103" s="75"/>
      <c r="CR103" s="235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7"/>
      <c r="DJ103" s="235">
        <v>262911.59999999998</v>
      </c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36"/>
      <c r="DW103" s="236"/>
      <c r="DX103" s="236"/>
      <c r="DY103" s="236"/>
      <c r="DZ103" s="236"/>
      <c r="EA103" s="237"/>
      <c r="EB103" s="235"/>
      <c r="EC103" s="236"/>
      <c r="ED103" s="236"/>
      <c r="EE103" s="236"/>
      <c r="EF103" s="236"/>
      <c r="EG103" s="236"/>
      <c r="EH103" s="236"/>
      <c r="EI103" s="236"/>
      <c r="EJ103" s="236"/>
      <c r="EK103" s="236"/>
      <c r="EL103" s="236"/>
      <c r="EM103" s="236"/>
      <c r="EN103" s="236"/>
      <c r="EO103" s="236"/>
      <c r="EP103" s="236"/>
      <c r="EQ103" s="236"/>
      <c r="ER103" s="236"/>
      <c r="ES103" s="237"/>
      <c r="ET103" s="241">
        <f>SUM(CR103:ES104)</f>
        <v>262911.59999999998</v>
      </c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3"/>
    </row>
    <row r="104" spans="1:194" ht="12" customHeight="1">
      <c r="A104" s="209" t="s">
        <v>204</v>
      </c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10"/>
      <c r="BZ104" s="82"/>
      <c r="CA104" s="83"/>
      <c r="CB104" s="83"/>
      <c r="CC104" s="83"/>
      <c r="CD104" s="83"/>
      <c r="CE104" s="83"/>
      <c r="CF104" s="84"/>
      <c r="CG104" s="76"/>
      <c r="CH104" s="77"/>
      <c r="CI104" s="77"/>
      <c r="CJ104" s="77"/>
      <c r="CK104" s="77"/>
      <c r="CL104" s="77"/>
      <c r="CM104" s="77"/>
      <c r="CN104" s="77"/>
      <c r="CO104" s="77"/>
      <c r="CP104" s="77"/>
      <c r="CQ104" s="78"/>
      <c r="CR104" s="238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40"/>
      <c r="DJ104" s="238"/>
      <c r="DK104" s="239"/>
      <c r="DL104" s="239"/>
      <c r="DM104" s="239"/>
      <c r="DN104" s="239"/>
      <c r="DO104" s="239"/>
      <c r="DP104" s="239"/>
      <c r="DQ104" s="239"/>
      <c r="DR104" s="239"/>
      <c r="DS104" s="239"/>
      <c r="DT104" s="239"/>
      <c r="DU104" s="239"/>
      <c r="DV104" s="239"/>
      <c r="DW104" s="239"/>
      <c r="DX104" s="239"/>
      <c r="DY104" s="239"/>
      <c r="DZ104" s="239"/>
      <c r="EA104" s="240"/>
      <c r="EB104" s="238"/>
      <c r="EC104" s="239"/>
      <c r="ED104" s="239"/>
      <c r="EE104" s="239"/>
      <c r="EF104" s="239"/>
      <c r="EG104" s="239"/>
      <c r="EH104" s="239"/>
      <c r="EI104" s="239"/>
      <c r="EJ104" s="239"/>
      <c r="EK104" s="239"/>
      <c r="EL104" s="239"/>
      <c r="EM104" s="239"/>
      <c r="EN104" s="239"/>
      <c r="EO104" s="239"/>
      <c r="EP104" s="239"/>
      <c r="EQ104" s="239"/>
      <c r="ER104" s="239"/>
      <c r="ES104" s="240"/>
      <c r="ET104" s="244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6"/>
    </row>
    <row r="105" spans="1:194" ht="15" customHeight="1">
      <c r="A105" s="211" t="s">
        <v>205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2"/>
      <c r="BZ105" s="65" t="s">
        <v>207</v>
      </c>
      <c r="CA105" s="66"/>
      <c r="CB105" s="66"/>
      <c r="CC105" s="66"/>
      <c r="CD105" s="66"/>
      <c r="CE105" s="66"/>
      <c r="CF105" s="66"/>
      <c r="CG105" s="97" t="s">
        <v>208</v>
      </c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250"/>
      <c r="CS105" s="250"/>
      <c r="CT105" s="250"/>
      <c r="CU105" s="250"/>
      <c r="CV105" s="250"/>
      <c r="CW105" s="250"/>
      <c r="CX105" s="250"/>
      <c r="CY105" s="250"/>
      <c r="CZ105" s="250"/>
      <c r="DA105" s="250"/>
      <c r="DB105" s="250"/>
      <c r="DC105" s="250"/>
      <c r="DD105" s="250"/>
      <c r="DE105" s="250"/>
      <c r="DF105" s="250"/>
      <c r="DG105" s="250"/>
      <c r="DH105" s="250"/>
      <c r="DI105" s="250"/>
      <c r="DJ105" s="250">
        <v>262911.59999999998</v>
      </c>
      <c r="DK105" s="250"/>
      <c r="DL105" s="250"/>
      <c r="DM105" s="250"/>
      <c r="DN105" s="250"/>
      <c r="DO105" s="250"/>
      <c r="DP105" s="250"/>
      <c r="DQ105" s="250"/>
      <c r="DR105" s="250"/>
      <c r="DS105" s="250"/>
      <c r="DT105" s="250"/>
      <c r="DU105" s="250"/>
      <c r="DV105" s="250"/>
      <c r="DW105" s="250"/>
      <c r="DX105" s="250"/>
      <c r="DY105" s="250"/>
      <c r="DZ105" s="250"/>
      <c r="EA105" s="250"/>
      <c r="EB105" s="250"/>
      <c r="EC105" s="250"/>
      <c r="ED105" s="250"/>
      <c r="EE105" s="250"/>
      <c r="EF105" s="250"/>
      <c r="EG105" s="250"/>
      <c r="EH105" s="250"/>
      <c r="EI105" s="250"/>
      <c r="EJ105" s="250"/>
      <c r="EK105" s="250"/>
      <c r="EL105" s="250"/>
      <c r="EM105" s="250"/>
      <c r="EN105" s="250"/>
      <c r="EO105" s="250"/>
      <c r="EP105" s="250"/>
      <c r="EQ105" s="250"/>
      <c r="ER105" s="250"/>
      <c r="ES105" s="250"/>
      <c r="ET105" s="233">
        <f>SUM(CR105:ES105)</f>
        <v>262911.59999999998</v>
      </c>
      <c r="EU105" s="233"/>
      <c r="EV105" s="233"/>
      <c r="EW105" s="233"/>
      <c r="EX105" s="233"/>
      <c r="EY105" s="233"/>
      <c r="EZ105" s="233"/>
      <c r="FA105" s="233"/>
      <c r="FB105" s="233"/>
      <c r="FC105" s="233"/>
      <c r="FD105" s="233"/>
      <c r="FE105" s="233"/>
      <c r="FF105" s="233"/>
      <c r="FG105" s="233"/>
      <c r="FH105" s="233"/>
      <c r="FI105" s="233"/>
      <c r="FJ105" s="233"/>
      <c r="FK105" s="234"/>
    </row>
    <row r="106" spans="1:194" ht="15" customHeight="1">
      <c r="FJ106" s="42"/>
      <c r="FK106" s="41" t="s">
        <v>164</v>
      </c>
    </row>
    <row r="107" spans="1:194" s="12" customFormat="1" ht="33" customHeight="1">
      <c r="A107" s="161" t="s">
        <v>136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 t="s">
        <v>137</v>
      </c>
      <c r="CA107" s="123"/>
      <c r="CB107" s="123"/>
      <c r="CC107" s="123"/>
      <c r="CD107" s="123"/>
      <c r="CE107" s="123"/>
      <c r="CF107" s="123"/>
      <c r="CG107" s="123" t="s">
        <v>173</v>
      </c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253" t="s">
        <v>174</v>
      </c>
      <c r="CS107" s="253"/>
      <c r="CT107" s="253"/>
      <c r="CU107" s="253"/>
      <c r="CV107" s="253"/>
      <c r="CW107" s="253"/>
      <c r="CX107" s="253"/>
      <c r="CY107" s="253"/>
      <c r="CZ107" s="253"/>
      <c r="DA107" s="253"/>
      <c r="DB107" s="253"/>
      <c r="DC107" s="253"/>
      <c r="DD107" s="253"/>
      <c r="DE107" s="253"/>
      <c r="DF107" s="253"/>
      <c r="DG107" s="253"/>
      <c r="DH107" s="253"/>
      <c r="DI107" s="253"/>
      <c r="DJ107" s="253" t="s">
        <v>175</v>
      </c>
      <c r="DK107" s="253"/>
      <c r="DL107" s="253"/>
      <c r="DM107" s="253"/>
      <c r="DN107" s="253"/>
      <c r="DO107" s="253"/>
      <c r="DP107" s="253"/>
      <c r="DQ107" s="253"/>
      <c r="DR107" s="253"/>
      <c r="DS107" s="253"/>
      <c r="DT107" s="253"/>
      <c r="DU107" s="253"/>
      <c r="DV107" s="253"/>
      <c r="DW107" s="253"/>
      <c r="DX107" s="253"/>
      <c r="DY107" s="253"/>
      <c r="DZ107" s="253"/>
      <c r="EA107" s="253"/>
      <c r="EB107" s="253" t="s">
        <v>2</v>
      </c>
      <c r="EC107" s="253"/>
      <c r="ED107" s="253"/>
      <c r="EE107" s="253"/>
      <c r="EF107" s="253"/>
      <c r="EG107" s="253"/>
      <c r="EH107" s="253"/>
      <c r="EI107" s="253"/>
      <c r="EJ107" s="253"/>
      <c r="EK107" s="253"/>
      <c r="EL107" s="253"/>
      <c r="EM107" s="253"/>
      <c r="EN107" s="253"/>
      <c r="EO107" s="253"/>
      <c r="EP107" s="253"/>
      <c r="EQ107" s="253"/>
      <c r="ER107" s="253"/>
      <c r="ES107" s="253"/>
      <c r="ET107" s="253" t="s">
        <v>1</v>
      </c>
      <c r="EU107" s="253"/>
      <c r="EV107" s="253"/>
      <c r="EW107" s="253"/>
      <c r="EX107" s="253"/>
      <c r="EY107" s="253"/>
      <c r="EZ107" s="253"/>
      <c r="FA107" s="253"/>
      <c r="FB107" s="253"/>
      <c r="FC107" s="253"/>
      <c r="FD107" s="253"/>
      <c r="FE107" s="253"/>
      <c r="FF107" s="253"/>
      <c r="FG107" s="253"/>
      <c r="FH107" s="253"/>
      <c r="FI107" s="253"/>
      <c r="FJ107" s="253"/>
      <c r="FK107" s="256"/>
      <c r="FL107" s="39"/>
      <c r="FM107" s="39"/>
      <c r="FN107" s="39"/>
    </row>
    <row r="108" spans="1:194" s="13" customFormat="1" ht="12" customHeight="1" thickBot="1">
      <c r="A108" s="158">
        <v>1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98">
        <v>2</v>
      </c>
      <c r="CA108" s="98"/>
      <c r="CB108" s="98"/>
      <c r="CC108" s="98"/>
      <c r="CD108" s="98"/>
      <c r="CE108" s="98"/>
      <c r="CF108" s="98"/>
      <c r="CG108" s="98">
        <v>3</v>
      </c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255">
        <v>4</v>
      </c>
      <c r="CS108" s="255"/>
      <c r="CT108" s="255"/>
      <c r="CU108" s="255"/>
      <c r="CV108" s="255"/>
      <c r="CW108" s="255"/>
      <c r="CX108" s="2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>
        <v>5</v>
      </c>
      <c r="DK108" s="255"/>
      <c r="DL108" s="255"/>
      <c r="DM108" s="255"/>
      <c r="DN108" s="255"/>
      <c r="DO108" s="255"/>
      <c r="DP108" s="255"/>
      <c r="DQ108" s="255"/>
      <c r="DR108" s="255"/>
      <c r="DS108" s="255"/>
      <c r="DT108" s="255"/>
      <c r="DU108" s="255"/>
      <c r="DV108" s="255"/>
      <c r="DW108" s="255"/>
      <c r="DX108" s="255"/>
      <c r="DY108" s="255"/>
      <c r="DZ108" s="255"/>
      <c r="EA108" s="255"/>
      <c r="EB108" s="255">
        <v>6</v>
      </c>
      <c r="EC108" s="255"/>
      <c r="ED108" s="255"/>
      <c r="EE108" s="255"/>
      <c r="EF108" s="255"/>
      <c r="EG108" s="255"/>
      <c r="EH108" s="255"/>
      <c r="EI108" s="255"/>
      <c r="EJ108" s="255"/>
      <c r="EK108" s="255"/>
      <c r="EL108" s="255"/>
      <c r="EM108" s="255"/>
      <c r="EN108" s="255"/>
      <c r="EO108" s="255"/>
      <c r="EP108" s="255"/>
      <c r="EQ108" s="255"/>
      <c r="ER108" s="255"/>
      <c r="ES108" s="255"/>
      <c r="ET108" s="255">
        <v>7</v>
      </c>
      <c r="EU108" s="255"/>
      <c r="EV108" s="255"/>
      <c r="EW108" s="255"/>
      <c r="EX108" s="255"/>
      <c r="EY108" s="255"/>
      <c r="EZ108" s="255"/>
      <c r="FA108" s="255"/>
      <c r="FB108" s="255"/>
      <c r="FC108" s="255"/>
      <c r="FD108" s="255"/>
      <c r="FE108" s="255"/>
      <c r="FF108" s="255"/>
      <c r="FG108" s="255"/>
      <c r="FH108" s="255"/>
      <c r="FI108" s="255"/>
      <c r="FJ108" s="255"/>
      <c r="FK108" s="269"/>
      <c r="FL108" s="40"/>
      <c r="FM108" s="40"/>
      <c r="FN108" s="40"/>
    </row>
    <row r="109" spans="1:194" ht="25.5" customHeight="1">
      <c r="A109" s="207" t="s">
        <v>98</v>
      </c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8"/>
      <c r="BZ109" s="138" t="s">
        <v>95</v>
      </c>
      <c r="CA109" s="139"/>
      <c r="CB109" s="139"/>
      <c r="CC109" s="139"/>
      <c r="CD109" s="139"/>
      <c r="CE109" s="139"/>
      <c r="CF109" s="139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254">
        <f>CR110-CR138</f>
        <v>-75</v>
      </c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>
        <f>DJ110-DJ138</f>
        <v>-80535.650000000373</v>
      </c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>
        <f>EB110-EB138</f>
        <v>0</v>
      </c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>
        <f>SUM(CR109:ES109)</f>
        <v>-80610.650000000373</v>
      </c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  <c r="FF109" s="254"/>
      <c r="FG109" s="254"/>
      <c r="FH109" s="254"/>
      <c r="FI109" s="254"/>
      <c r="FJ109" s="254"/>
      <c r="FK109" s="270"/>
    </row>
    <row r="110" spans="1:194" ht="23.25" customHeight="1">
      <c r="A110" s="124" t="s">
        <v>235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5"/>
      <c r="BZ110" s="65" t="s">
        <v>101</v>
      </c>
      <c r="CA110" s="66"/>
      <c r="CB110" s="66"/>
      <c r="CC110" s="66"/>
      <c r="CD110" s="66"/>
      <c r="CE110" s="66"/>
      <c r="CF110" s="66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233">
        <f>CR111+CR115+CR119+CR123+CR127+CR131</f>
        <v>0</v>
      </c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>
        <f>DJ111+DJ115+DJ119+DJ123+DJ127+DJ131</f>
        <v>-106588.0700000003</v>
      </c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33"/>
      <c r="DW110" s="233"/>
      <c r="DX110" s="233"/>
      <c r="DY110" s="233"/>
      <c r="DZ110" s="233"/>
      <c r="EA110" s="233"/>
      <c r="EB110" s="233">
        <f>EB111+EB115+EB119+EB123+EB127+EB131</f>
        <v>0</v>
      </c>
      <c r="EC110" s="233"/>
      <c r="ED110" s="233"/>
      <c r="EE110" s="233"/>
      <c r="EF110" s="233"/>
      <c r="EG110" s="233"/>
      <c r="EH110" s="233"/>
      <c r="EI110" s="233"/>
      <c r="EJ110" s="233"/>
      <c r="EK110" s="233"/>
      <c r="EL110" s="233"/>
      <c r="EM110" s="233"/>
      <c r="EN110" s="233"/>
      <c r="EO110" s="233"/>
      <c r="EP110" s="233"/>
      <c r="EQ110" s="233"/>
      <c r="ER110" s="233"/>
      <c r="ES110" s="233"/>
      <c r="ET110" s="233">
        <f>SUM(CR110:ES110)</f>
        <v>-106588.0700000003</v>
      </c>
      <c r="EU110" s="233"/>
      <c r="EV110" s="233"/>
      <c r="EW110" s="233"/>
      <c r="EX110" s="233"/>
      <c r="EY110" s="233"/>
      <c r="EZ110" s="233"/>
      <c r="FA110" s="233"/>
      <c r="FB110" s="233"/>
      <c r="FC110" s="233"/>
      <c r="FD110" s="233"/>
      <c r="FE110" s="233"/>
      <c r="FF110" s="233"/>
      <c r="FG110" s="233"/>
      <c r="FH110" s="233"/>
      <c r="FI110" s="233"/>
      <c r="FJ110" s="233"/>
      <c r="FK110" s="234"/>
      <c r="FM110" s="229"/>
      <c r="FN110" s="229"/>
      <c r="FO110" s="229"/>
      <c r="FP110" s="229"/>
      <c r="FQ110" s="229"/>
      <c r="FR110" s="229"/>
      <c r="FS110" s="229"/>
      <c r="FT110" s="229"/>
      <c r="FU110" s="229"/>
      <c r="FV110" s="229"/>
      <c r="FW110" s="229"/>
      <c r="FX110" s="229"/>
      <c r="FY110" s="229"/>
      <c r="FZ110" s="47"/>
      <c r="GA110" s="229"/>
      <c r="GB110" s="229"/>
      <c r="GC110" s="229"/>
      <c r="GD110" s="229"/>
      <c r="GE110" s="229"/>
      <c r="GF110" s="229"/>
      <c r="GG110" s="229"/>
      <c r="GH110" s="229"/>
      <c r="GI110" s="229"/>
      <c r="GJ110" s="229"/>
      <c r="GK110" s="229"/>
      <c r="GL110" s="229"/>
    </row>
    <row r="111" spans="1:194" ht="15" customHeight="1">
      <c r="A111" s="126" t="s">
        <v>209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7"/>
      <c r="BZ111" s="65" t="s">
        <v>102</v>
      </c>
      <c r="CA111" s="66"/>
      <c r="CB111" s="66"/>
      <c r="CC111" s="66"/>
      <c r="CD111" s="66"/>
      <c r="CE111" s="66"/>
      <c r="CF111" s="66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233">
        <f>CR112-CR114</f>
        <v>0</v>
      </c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3"/>
      <c r="DD111" s="233"/>
      <c r="DE111" s="233"/>
      <c r="DF111" s="233"/>
      <c r="DG111" s="233"/>
      <c r="DH111" s="233"/>
      <c r="DI111" s="233"/>
      <c r="DJ111" s="233">
        <f>DJ112-DJ114</f>
        <v>36847.80999999959</v>
      </c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33"/>
      <c r="DW111" s="233"/>
      <c r="DX111" s="233"/>
      <c r="DY111" s="233"/>
      <c r="DZ111" s="233"/>
      <c r="EA111" s="233"/>
      <c r="EB111" s="233">
        <f>EB112-EB114</f>
        <v>0</v>
      </c>
      <c r="EC111" s="233"/>
      <c r="ED111" s="233"/>
      <c r="EE111" s="233"/>
      <c r="EF111" s="233"/>
      <c r="EG111" s="233"/>
      <c r="EH111" s="233"/>
      <c r="EI111" s="233"/>
      <c r="EJ111" s="233"/>
      <c r="EK111" s="233"/>
      <c r="EL111" s="233"/>
      <c r="EM111" s="233"/>
      <c r="EN111" s="233"/>
      <c r="EO111" s="233"/>
      <c r="EP111" s="233"/>
      <c r="EQ111" s="233"/>
      <c r="ER111" s="233"/>
      <c r="ES111" s="233"/>
      <c r="ET111" s="233">
        <f>SUM(CR111:ES111)</f>
        <v>36847.80999999959</v>
      </c>
      <c r="EU111" s="233"/>
      <c r="EV111" s="233"/>
      <c r="EW111" s="233"/>
      <c r="EX111" s="233"/>
      <c r="EY111" s="233"/>
      <c r="EZ111" s="233"/>
      <c r="FA111" s="233"/>
      <c r="FB111" s="233"/>
      <c r="FC111" s="233"/>
      <c r="FD111" s="233"/>
      <c r="FE111" s="233"/>
      <c r="FF111" s="233"/>
      <c r="FG111" s="233"/>
      <c r="FH111" s="233"/>
      <c r="FI111" s="233"/>
      <c r="FJ111" s="233"/>
      <c r="FK111" s="234"/>
      <c r="FM111" s="32" t="s">
        <v>258</v>
      </c>
    </row>
    <row r="112" spans="1:194" ht="12" customHeight="1">
      <c r="A112" s="128" t="s">
        <v>23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9"/>
      <c r="BZ112" s="79" t="s">
        <v>103</v>
      </c>
      <c r="CA112" s="80"/>
      <c r="CB112" s="80"/>
      <c r="CC112" s="80"/>
      <c r="CD112" s="80"/>
      <c r="CE112" s="80"/>
      <c r="CF112" s="81"/>
      <c r="CG112" s="73">
        <v>510</v>
      </c>
      <c r="CH112" s="74"/>
      <c r="CI112" s="74"/>
      <c r="CJ112" s="74"/>
      <c r="CK112" s="74"/>
      <c r="CL112" s="74"/>
      <c r="CM112" s="74"/>
      <c r="CN112" s="74"/>
      <c r="CO112" s="74"/>
      <c r="CP112" s="74"/>
      <c r="CQ112" s="75"/>
      <c r="CR112" s="235">
        <v>19178</v>
      </c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7"/>
      <c r="DJ112" s="235">
        <v>5976186.79</v>
      </c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36"/>
      <c r="DX112" s="236"/>
      <c r="DY112" s="236"/>
      <c r="DZ112" s="236"/>
      <c r="EA112" s="237"/>
      <c r="EB112" s="235"/>
      <c r="EC112" s="236"/>
      <c r="ED112" s="236"/>
      <c r="EE112" s="236"/>
      <c r="EF112" s="236"/>
      <c r="EG112" s="236"/>
      <c r="EH112" s="236"/>
      <c r="EI112" s="236"/>
      <c r="EJ112" s="236"/>
      <c r="EK112" s="236"/>
      <c r="EL112" s="236"/>
      <c r="EM112" s="236"/>
      <c r="EN112" s="236"/>
      <c r="EO112" s="236"/>
      <c r="EP112" s="236"/>
      <c r="EQ112" s="236"/>
      <c r="ER112" s="236"/>
      <c r="ES112" s="237"/>
      <c r="ET112" s="241">
        <f>SUM(CR112:ES113)</f>
        <v>5995364.79</v>
      </c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3"/>
    </row>
    <row r="113" spans="1:194" ht="12" customHeight="1">
      <c r="A113" s="196" t="s">
        <v>210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7"/>
      <c r="BZ113" s="82"/>
      <c r="CA113" s="83"/>
      <c r="CB113" s="83"/>
      <c r="CC113" s="83"/>
      <c r="CD113" s="83"/>
      <c r="CE113" s="83"/>
      <c r="CF113" s="84"/>
      <c r="CG113" s="76"/>
      <c r="CH113" s="77"/>
      <c r="CI113" s="77"/>
      <c r="CJ113" s="77"/>
      <c r="CK113" s="77"/>
      <c r="CL113" s="77"/>
      <c r="CM113" s="77"/>
      <c r="CN113" s="77"/>
      <c r="CO113" s="77"/>
      <c r="CP113" s="77"/>
      <c r="CQ113" s="78"/>
      <c r="CR113" s="238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40"/>
      <c r="DJ113" s="238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40"/>
      <c r="EB113" s="238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40"/>
      <c r="ET113" s="244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6"/>
      <c r="FM113" s="230" t="s">
        <v>259</v>
      </c>
      <c r="FN113" s="230"/>
      <c r="FO113" s="230"/>
      <c r="FP113" s="230"/>
      <c r="FQ113" s="230"/>
      <c r="FR113" s="230"/>
      <c r="FS113" s="230"/>
      <c r="FT113" s="230"/>
      <c r="FU113" s="230"/>
      <c r="FV113" s="230"/>
      <c r="FW113" s="230"/>
      <c r="FX113" s="230"/>
      <c r="FY113" s="230"/>
      <c r="FZ113" s="230"/>
      <c r="GA113" s="230"/>
      <c r="GB113" s="230"/>
      <c r="GC113" s="230"/>
      <c r="GD113" s="230"/>
      <c r="GE113" s="230"/>
      <c r="GF113" s="230"/>
      <c r="GG113" s="230"/>
      <c r="GH113" s="230"/>
      <c r="GI113" s="230"/>
      <c r="GJ113" s="230"/>
      <c r="GK113" s="230"/>
      <c r="GL113" s="230"/>
    </row>
    <row r="114" spans="1:194" ht="15" customHeight="1">
      <c r="A114" s="135" t="s">
        <v>211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6"/>
      <c r="BZ114" s="65" t="s">
        <v>104</v>
      </c>
      <c r="CA114" s="66"/>
      <c r="CB114" s="66"/>
      <c r="CC114" s="66"/>
      <c r="CD114" s="66"/>
      <c r="CE114" s="66"/>
      <c r="CF114" s="66"/>
      <c r="CG114" s="97">
        <v>610</v>
      </c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250">
        <v>19178</v>
      </c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>
        <v>5939338.9800000004</v>
      </c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33">
        <f>SUM(CR114:ES114)</f>
        <v>5958516.9800000004</v>
      </c>
      <c r="EU114" s="233"/>
      <c r="EV114" s="233"/>
      <c r="EW114" s="233"/>
      <c r="EX114" s="233"/>
      <c r="EY114" s="233"/>
      <c r="EZ114" s="233"/>
      <c r="FA114" s="233"/>
      <c r="FB114" s="233"/>
      <c r="FC114" s="233"/>
      <c r="FD114" s="233"/>
      <c r="FE114" s="233"/>
      <c r="FF114" s="233"/>
      <c r="FG114" s="233"/>
      <c r="FH114" s="233"/>
      <c r="FI114" s="233"/>
      <c r="FJ114" s="233"/>
      <c r="FK114" s="234"/>
      <c r="FM114" s="230"/>
      <c r="FN114" s="230"/>
      <c r="FO114" s="230"/>
      <c r="FP114" s="230"/>
      <c r="FQ114" s="230"/>
      <c r="FR114" s="230"/>
      <c r="FS114" s="230"/>
      <c r="FT114" s="230"/>
      <c r="FU114" s="230"/>
      <c r="FV114" s="230"/>
      <c r="FW114" s="230"/>
      <c r="FX114" s="230"/>
      <c r="FY114" s="230"/>
      <c r="FZ114" s="230"/>
      <c r="GA114" s="230"/>
      <c r="GB114" s="230"/>
      <c r="GC114" s="230"/>
      <c r="GD114" s="230"/>
      <c r="GE114" s="230"/>
      <c r="GF114" s="230"/>
      <c r="GG114" s="230"/>
      <c r="GH114" s="230"/>
      <c r="GI114" s="230"/>
      <c r="GJ114" s="230"/>
      <c r="GK114" s="230"/>
      <c r="GL114" s="230"/>
    </row>
    <row r="115" spans="1:194" ht="15" customHeight="1">
      <c r="A115" s="126" t="s">
        <v>212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7"/>
      <c r="BZ115" s="65" t="s">
        <v>105</v>
      </c>
      <c r="CA115" s="66"/>
      <c r="CB115" s="66"/>
      <c r="CC115" s="66"/>
      <c r="CD115" s="66"/>
      <c r="CE115" s="66"/>
      <c r="CF115" s="66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233">
        <f>CR116-CR118</f>
        <v>0</v>
      </c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>
        <f>DJ116-DJ118</f>
        <v>0</v>
      </c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33"/>
      <c r="DW115" s="233"/>
      <c r="DX115" s="233"/>
      <c r="DY115" s="233"/>
      <c r="DZ115" s="233"/>
      <c r="EA115" s="233"/>
      <c r="EB115" s="233">
        <f>EB116-EB118</f>
        <v>0</v>
      </c>
      <c r="EC115" s="233"/>
      <c r="ED115" s="233"/>
      <c r="EE115" s="233"/>
      <c r="EF115" s="233"/>
      <c r="EG115" s="233"/>
      <c r="EH115" s="233"/>
      <c r="EI115" s="233"/>
      <c r="EJ115" s="233"/>
      <c r="EK115" s="233"/>
      <c r="EL115" s="233"/>
      <c r="EM115" s="233"/>
      <c r="EN115" s="233"/>
      <c r="EO115" s="233"/>
      <c r="EP115" s="233"/>
      <c r="EQ115" s="233"/>
      <c r="ER115" s="233"/>
      <c r="ES115" s="233"/>
      <c r="ET115" s="233">
        <f>SUM(CR115:ES115)</f>
        <v>0</v>
      </c>
      <c r="EU115" s="233"/>
      <c r="EV115" s="233"/>
      <c r="EW115" s="233"/>
      <c r="EX115" s="233"/>
      <c r="EY115" s="233"/>
      <c r="EZ115" s="233"/>
      <c r="FA115" s="233"/>
      <c r="FB115" s="233"/>
      <c r="FC115" s="233"/>
      <c r="FD115" s="233"/>
      <c r="FE115" s="233"/>
      <c r="FF115" s="233"/>
      <c r="FG115" s="233"/>
      <c r="FH115" s="233"/>
      <c r="FI115" s="233"/>
      <c r="FJ115" s="233"/>
      <c r="FK115" s="234"/>
      <c r="FM115" s="230"/>
      <c r="FN115" s="230"/>
      <c r="FO115" s="230"/>
      <c r="FP115" s="230"/>
      <c r="FQ115" s="230"/>
      <c r="FR115" s="230"/>
      <c r="FS115" s="230"/>
      <c r="FT115" s="230"/>
      <c r="FU115" s="230"/>
      <c r="FV115" s="230"/>
      <c r="FW115" s="230"/>
      <c r="FX115" s="230"/>
      <c r="FY115" s="230"/>
      <c r="FZ115" s="230"/>
      <c r="GA115" s="230"/>
      <c r="GB115" s="230"/>
      <c r="GC115" s="230"/>
      <c r="GD115" s="230"/>
      <c r="GE115" s="230"/>
      <c r="GF115" s="230"/>
      <c r="GG115" s="230"/>
      <c r="GH115" s="230"/>
      <c r="GI115" s="230"/>
      <c r="GJ115" s="230"/>
      <c r="GK115" s="230"/>
      <c r="GL115" s="230"/>
    </row>
    <row r="116" spans="1:194" ht="12" customHeight="1">
      <c r="A116" s="128" t="s">
        <v>23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9"/>
      <c r="BZ116" s="79" t="s">
        <v>106</v>
      </c>
      <c r="CA116" s="80"/>
      <c r="CB116" s="80"/>
      <c r="CC116" s="80"/>
      <c r="CD116" s="80"/>
      <c r="CE116" s="80"/>
      <c r="CF116" s="81"/>
      <c r="CG116" s="73">
        <v>520</v>
      </c>
      <c r="CH116" s="74"/>
      <c r="CI116" s="74"/>
      <c r="CJ116" s="74"/>
      <c r="CK116" s="74"/>
      <c r="CL116" s="74"/>
      <c r="CM116" s="74"/>
      <c r="CN116" s="74"/>
      <c r="CO116" s="74"/>
      <c r="CP116" s="74"/>
      <c r="CQ116" s="75"/>
      <c r="CR116" s="235"/>
      <c r="CS116" s="236"/>
      <c r="CT116" s="236"/>
      <c r="CU116" s="236"/>
      <c r="CV116" s="236"/>
      <c r="CW116" s="236"/>
      <c r="CX116" s="236"/>
      <c r="CY116" s="236"/>
      <c r="CZ116" s="236"/>
      <c r="DA116" s="236"/>
      <c r="DB116" s="236"/>
      <c r="DC116" s="236"/>
      <c r="DD116" s="236"/>
      <c r="DE116" s="236"/>
      <c r="DF116" s="236"/>
      <c r="DG116" s="236"/>
      <c r="DH116" s="236"/>
      <c r="DI116" s="237"/>
      <c r="DJ116" s="235"/>
      <c r="DK116" s="236"/>
      <c r="DL116" s="236"/>
      <c r="DM116" s="236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6"/>
      <c r="DX116" s="236"/>
      <c r="DY116" s="236"/>
      <c r="DZ116" s="236"/>
      <c r="EA116" s="237"/>
      <c r="EB116" s="235"/>
      <c r="EC116" s="236"/>
      <c r="ED116" s="236"/>
      <c r="EE116" s="236"/>
      <c r="EF116" s="236"/>
      <c r="EG116" s="236"/>
      <c r="EH116" s="236"/>
      <c r="EI116" s="236"/>
      <c r="EJ116" s="236"/>
      <c r="EK116" s="236"/>
      <c r="EL116" s="236"/>
      <c r="EM116" s="236"/>
      <c r="EN116" s="236"/>
      <c r="EO116" s="236"/>
      <c r="EP116" s="236"/>
      <c r="EQ116" s="236"/>
      <c r="ER116" s="236"/>
      <c r="ES116" s="237"/>
      <c r="ET116" s="241">
        <f>SUM(CR116:ES117)</f>
        <v>0</v>
      </c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3"/>
    </row>
    <row r="117" spans="1:194" ht="12" customHeight="1">
      <c r="A117" s="209" t="s">
        <v>213</v>
      </c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10"/>
      <c r="BZ117" s="82"/>
      <c r="CA117" s="83"/>
      <c r="CB117" s="83"/>
      <c r="CC117" s="83"/>
      <c r="CD117" s="83"/>
      <c r="CE117" s="83"/>
      <c r="CF117" s="84"/>
      <c r="CG117" s="76"/>
      <c r="CH117" s="77"/>
      <c r="CI117" s="77"/>
      <c r="CJ117" s="77"/>
      <c r="CK117" s="77"/>
      <c r="CL117" s="77"/>
      <c r="CM117" s="77"/>
      <c r="CN117" s="77"/>
      <c r="CO117" s="77"/>
      <c r="CP117" s="77"/>
      <c r="CQ117" s="78"/>
      <c r="CR117" s="238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40"/>
      <c r="DJ117" s="238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40"/>
      <c r="EB117" s="238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40"/>
      <c r="ET117" s="244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6"/>
    </row>
    <row r="118" spans="1:194" ht="15" customHeight="1">
      <c r="A118" s="211" t="s">
        <v>214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2"/>
      <c r="BZ118" s="65" t="s">
        <v>107</v>
      </c>
      <c r="CA118" s="66"/>
      <c r="CB118" s="66"/>
      <c r="CC118" s="66"/>
      <c r="CD118" s="66"/>
      <c r="CE118" s="66"/>
      <c r="CF118" s="66"/>
      <c r="CG118" s="97">
        <v>620</v>
      </c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250"/>
      <c r="CS118" s="250"/>
      <c r="CT118" s="250"/>
      <c r="CU118" s="250"/>
      <c r="CV118" s="250"/>
      <c r="CW118" s="250"/>
      <c r="CX118" s="250"/>
      <c r="CY118" s="250"/>
      <c r="CZ118" s="250"/>
      <c r="DA118" s="250"/>
      <c r="DB118" s="250"/>
      <c r="DC118" s="250"/>
      <c r="DD118" s="250"/>
      <c r="DE118" s="250"/>
      <c r="DF118" s="250"/>
      <c r="DG118" s="250"/>
      <c r="DH118" s="250"/>
      <c r="DI118" s="250"/>
      <c r="DJ118" s="250"/>
      <c r="DK118" s="250"/>
      <c r="DL118" s="250"/>
      <c r="DM118" s="250"/>
      <c r="DN118" s="250"/>
      <c r="DO118" s="250"/>
      <c r="DP118" s="250"/>
      <c r="DQ118" s="250"/>
      <c r="DR118" s="250"/>
      <c r="DS118" s="250"/>
      <c r="DT118" s="250"/>
      <c r="DU118" s="250"/>
      <c r="DV118" s="250"/>
      <c r="DW118" s="250"/>
      <c r="DX118" s="250"/>
      <c r="DY118" s="250"/>
      <c r="DZ118" s="250"/>
      <c r="EA118" s="250"/>
      <c r="EB118" s="250"/>
      <c r="EC118" s="250"/>
      <c r="ED118" s="250"/>
      <c r="EE118" s="250"/>
      <c r="EF118" s="250"/>
      <c r="EG118" s="250"/>
      <c r="EH118" s="250"/>
      <c r="EI118" s="250"/>
      <c r="EJ118" s="250"/>
      <c r="EK118" s="250"/>
      <c r="EL118" s="250"/>
      <c r="EM118" s="250"/>
      <c r="EN118" s="250"/>
      <c r="EO118" s="250"/>
      <c r="EP118" s="250"/>
      <c r="EQ118" s="250"/>
      <c r="ER118" s="250"/>
      <c r="ES118" s="250"/>
      <c r="ET118" s="233">
        <f>SUM(CR118:ES118)</f>
        <v>0</v>
      </c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4"/>
    </row>
    <row r="119" spans="1:194" ht="15" customHeight="1">
      <c r="A119" s="126" t="s">
        <v>96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7"/>
      <c r="BZ119" s="65" t="s">
        <v>108</v>
      </c>
      <c r="CA119" s="66"/>
      <c r="CB119" s="66"/>
      <c r="CC119" s="66"/>
      <c r="CD119" s="66"/>
      <c r="CE119" s="66"/>
      <c r="CF119" s="66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233">
        <f>CR120-CR122</f>
        <v>0</v>
      </c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>
        <f>DJ120-DJ122</f>
        <v>0</v>
      </c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>
        <f>EB120-EB122</f>
        <v>0</v>
      </c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>
        <f>SUM(CR119:ES119)</f>
        <v>0</v>
      </c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4"/>
    </row>
    <row r="120" spans="1:194" ht="12" customHeight="1">
      <c r="A120" s="128" t="s">
        <v>23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9"/>
      <c r="BZ120" s="79" t="s">
        <v>109</v>
      </c>
      <c r="CA120" s="80"/>
      <c r="CB120" s="80"/>
      <c r="CC120" s="80"/>
      <c r="CD120" s="80"/>
      <c r="CE120" s="80"/>
      <c r="CF120" s="81"/>
      <c r="CG120" s="73">
        <v>530</v>
      </c>
      <c r="CH120" s="74"/>
      <c r="CI120" s="74"/>
      <c r="CJ120" s="74"/>
      <c r="CK120" s="74"/>
      <c r="CL120" s="74"/>
      <c r="CM120" s="74"/>
      <c r="CN120" s="74"/>
      <c r="CO120" s="74"/>
      <c r="CP120" s="74"/>
      <c r="CQ120" s="75"/>
      <c r="CR120" s="235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7"/>
      <c r="DJ120" s="235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36"/>
      <c r="DX120" s="236"/>
      <c r="DY120" s="236"/>
      <c r="DZ120" s="236"/>
      <c r="EA120" s="237"/>
      <c r="EB120" s="235"/>
      <c r="EC120" s="236"/>
      <c r="ED120" s="236"/>
      <c r="EE120" s="236"/>
      <c r="EF120" s="236"/>
      <c r="EG120" s="236"/>
      <c r="EH120" s="236"/>
      <c r="EI120" s="236"/>
      <c r="EJ120" s="236"/>
      <c r="EK120" s="236"/>
      <c r="EL120" s="236"/>
      <c r="EM120" s="236"/>
      <c r="EN120" s="236"/>
      <c r="EO120" s="236"/>
      <c r="EP120" s="236"/>
      <c r="EQ120" s="236"/>
      <c r="ER120" s="236"/>
      <c r="ES120" s="237"/>
      <c r="ET120" s="241">
        <f>SUM(CR120:ES121)</f>
        <v>0</v>
      </c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3"/>
    </row>
    <row r="121" spans="1:194" ht="12" customHeight="1">
      <c r="A121" s="196" t="s">
        <v>99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7"/>
      <c r="BZ121" s="82"/>
      <c r="CA121" s="83"/>
      <c r="CB121" s="83"/>
      <c r="CC121" s="83"/>
      <c r="CD121" s="83"/>
      <c r="CE121" s="83"/>
      <c r="CF121" s="84"/>
      <c r="CG121" s="76"/>
      <c r="CH121" s="77"/>
      <c r="CI121" s="77"/>
      <c r="CJ121" s="77"/>
      <c r="CK121" s="77"/>
      <c r="CL121" s="77"/>
      <c r="CM121" s="77"/>
      <c r="CN121" s="77"/>
      <c r="CO121" s="77"/>
      <c r="CP121" s="77"/>
      <c r="CQ121" s="78"/>
      <c r="CR121" s="238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0"/>
      <c r="DJ121" s="238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40"/>
      <c r="EB121" s="238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40"/>
      <c r="ET121" s="244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6"/>
    </row>
    <row r="122" spans="1:194" ht="15" customHeight="1">
      <c r="A122" s="135" t="s">
        <v>100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6"/>
      <c r="BZ122" s="65" t="s">
        <v>110</v>
      </c>
      <c r="CA122" s="66"/>
      <c r="CB122" s="66"/>
      <c r="CC122" s="66"/>
      <c r="CD122" s="66"/>
      <c r="CE122" s="66"/>
      <c r="CF122" s="66"/>
      <c r="CG122" s="97">
        <v>630</v>
      </c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250"/>
      <c r="CS122" s="250"/>
      <c r="CT122" s="250"/>
      <c r="CU122" s="250"/>
      <c r="CV122" s="250"/>
      <c r="CW122" s="250"/>
      <c r="CX122" s="250"/>
      <c r="CY122" s="250"/>
      <c r="CZ122" s="250"/>
      <c r="DA122" s="250"/>
      <c r="DB122" s="250"/>
      <c r="DC122" s="250"/>
      <c r="DD122" s="250"/>
      <c r="DE122" s="250"/>
      <c r="DF122" s="250"/>
      <c r="DG122" s="250"/>
      <c r="DH122" s="250"/>
      <c r="DI122" s="250"/>
      <c r="DJ122" s="250"/>
      <c r="DK122" s="250"/>
      <c r="DL122" s="250"/>
      <c r="DM122" s="250"/>
      <c r="DN122" s="250"/>
      <c r="DO122" s="250"/>
      <c r="DP122" s="250"/>
      <c r="DQ122" s="250"/>
      <c r="DR122" s="250"/>
      <c r="DS122" s="250"/>
      <c r="DT122" s="250"/>
      <c r="DU122" s="250"/>
      <c r="DV122" s="250"/>
      <c r="DW122" s="250"/>
      <c r="DX122" s="250"/>
      <c r="DY122" s="250"/>
      <c r="DZ122" s="250"/>
      <c r="EA122" s="250"/>
      <c r="EB122" s="250"/>
      <c r="EC122" s="250"/>
      <c r="ED122" s="250"/>
      <c r="EE122" s="250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33">
        <f>SUM(CR122:ES122)</f>
        <v>0</v>
      </c>
      <c r="EU122" s="233"/>
      <c r="EV122" s="233"/>
      <c r="EW122" s="233"/>
      <c r="EX122" s="233"/>
      <c r="EY122" s="233"/>
      <c r="EZ122" s="233"/>
      <c r="FA122" s="233"/>
      <c r="FB122" s="233"/>
      <c r="FC122" s="233"/>
      <c r="FD122" s="233"/>
      <c r="FE122" s="233"/>
      <c r="FF122" s="233"/>
      <c r="FG122" s="233"/>
      <c r="FH122" s="233"/>
      <c r="FI122" s="233"/>
      <c r="FJ122" s="233"/>
      <c r="FK122" s="234"/>
    </row>
    <row r="123" spans="1:194" ht="15" customHeight="1">
      <c r="A123" s="126" t="s">
        <v>215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7"/>
      <c r="BZ123" s="65" t="s">
        <v>111</v>
      </c>
      <c r="CA123" s="66"/>
      <c r="CB123" s="66"/>
      <c r="CC123" s="66"/>
      <c r="CD123" s="66"/>
      <c r="CE123" s="66"/>
      <c r="CF123" s="66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233">
        <f>CR124-CR126</f>
        <v>0</v>
      </c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>
        <f>DJ124-DJ126</f>
        <v>0</v>
      </c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33"/>
      <c r="DX123" s="233"/>
      <c r="DY123" s="233"/>
      <c r="DZ123" s="233"/>
      <c r="EA123" s="233"/>
      <c r="EB123" s="233">
        <f>EB124-EB126</f>
        <v>0</v>
      </c>
      <c r="EC123" s="233"/>
      <c r="ED123" s="233"/>
      <c r="EE123" s="233"/>
      <c r="EF123" s="233"/>
      <c r="EG123" s="233"/>
      <c r="EH123" s="233"/>
      <c r="EI123" s="233"/>
      <c r="EJ123" s="233"/>
      <c r="EK123" s="233"/>
      <c r="EL123" s="233"/>
      <c r="EM123" s="233"/>
      <c r="EN123" s="233"/>
      <c r="EO123" s="233"/>
      <c r="EP123" s="233"/>
      <c r="EQ123" s="233"/>
      <c r="ER123" s="233"/>
      <c r="ES123" s="233"/>
      <c r="ET123" s="233">
        <f>SUM(CR123:ES123)</f>
        <v>0</v>
      </c>
      <c r="EU123" s="233"/>
      <c r="EV123" s="233"/>
      <c r="EW123" s="233"/>
      <c r="EX123" s="233"/>
      <c r="EY123" s="233"/>
      <c r="EZ123" s="233"/>
      <c r="FA123" s="233"/>
      <c r="FB123" s="233"/>
      <c r="FC123" s="233"/>
      <c r="FD123" s="233"/>
      <c r="FE123" s="233"/>
      <c r="FF123" s="233"/>
      <c r="FG123" s="233"/>
      <c r="FH123" s="233"/>
      <c r="FI123" s="233"/>
      <c r="FJ123" s="233"/>
      <c r="FK123" s="234"/>
    </row>
    <row r="124" spans="1:194" ht="12" customHeight="1">
      <c r="A124" s="128" t="s">
        <v>23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9"/>
      <c r="BZ124" s="79" t="s">
        <v>112</v>
      </c>
      <c r="CA124" s="80"/>
      <c r="CB124" s="80"/>
      <c r="CC124" s="80"/>
      <c r="CD124" s="80"/>
      <c r="CE124" s="80"/>
      <c r="CF124" s="81"/>
      <c r="CG124" s="73">
        <v>540</v>
      </c>
      <c r="CH124" s="74"/>
      <c r="CI124" s="74"/>
      <c r="CJ124" s="74"/>
      <c r="CK124" s="74"/>
      <c r="CL124" s="74"/>
      <c r="CM124" s="74"/>
      <c r="CN124" s="74"/>
      <c r="CO124" s="74"/>
      <c r="CP124" s="74"/>
      <c r="CQ124" s="75"/>
      <c r="CR124" s="235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7"/>
      <c r="DJ124" s="235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6"/>
      <c r="DX124" s="236"/>
      <c r="DY124" s="236"/>
      <c r="DZ124" s="236"/>
      <c r="EA124" s="237"/>
      <c r="EB124" s="235"/>
      <c r="EC124" s="236"/>
      <c r="ED124" s="236"/>
      <c r="EE124" s="236"/>
      <c r="EF124" s="236"/>
      <c r="EG124" s="236"/>
      <c r="EH124" s="236"/>
      <c r="EI124" s="236"/>
      <c r="EJ124" s="236"/>
      <c r="EK124" s="236"/>
      <c r="EL124" s="236"/>
      <c r="EM124" s="236"/>
      <c r="EN124" s="236"/>
      <c r="EO124" s="236"/>
      <c r="EP124" s="236"/>
      <c r="EQ124" s="236"/>
      <c r="ER124" s="236"/>
      <c r="ES124" s="237"/>
      <c r="ET124" s="241">
        <f>SUM(CR124:ES125)</f>
        <v>0</v>
      </c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3"/>
    </row>
    <row r="125" spans="1:194" ht="12" customHeight="1">
      <c r="A125" s="196" t="s">
        <v>216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7"/>
      <c r="BZ125" s="82"/>
      <c r="CA125" s="83"/>
      <c r="CB125" s="83"/>
      <c r="CC125" s="83"/>
      <c r="CD125" s="83"/>
      <c r="CE125" s="83"/>
      <c r="CF125" s="84"/>
      <c r="CG125" s="76"/>
      <c r="CH125" s="77"/>
      <c r="CI125" s="77"/>
      <c r="CJ125" s="77"/>
      <c r="CK125" s="77"/>
      <c r="CL125" s="77"/>
      <c r="CM125" s="77"/>
      <c r="CN125" s="77"/>
      <c r="CO125" s="77"/>
      <c r="CP125" s="77"/>
      <c r="CQ125" s="78"/>
      <c r="CR125" s="238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40"/>
      <c r="DJ125" s="238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40"/>
      <c r="EB125" s="238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40"/>
      <c r="ET125" s="244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6"/>
    </row>
    <row r="126" spans="1:194" ht="15" customHeight="1">
      <c r="A126" s="135" t="s">
        <v>217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6"/>
      <c r="BZ126" s="65" t="s">
        <v>113</v>
      </c>
      <c r="CA126" s="66"/>
      <c r="CB126" s="66"/>
      <c r="CC126" s="66"/>
      <c r="CD126" s="66"/>
      <c r="CE126" s="66"/>
      <c r="CF126" s="66"/>
      <c r="CG126" s="97">
        <v>640</v>
      </c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33">
        <f>SUM(CR126:ES126)</f>
        <v>0</v>
      </c>
      <c r="EU126" s="233"/>
      <c r="EV126" s="233"/>
      <c r="EW126" s="233"/>
      <c r="EX126" s="233"/>
      <c r="EY126" s="233"/>
      <c r="EZ126" s="233"/>
      <c r="FA126" s="233"/>
      <c r="FB126" s="233"/>
      <c r="FC126" s="233"/>
      <c r="FD126" s="233"/>
      <c r="FE126" s="233"/>
      <c r="FF126" s="233"/>
      <c r="FG126" s="233"/>
      <c r="FH126" s="233"/>
      <c r="FI126" s="233"/>
      <c r="FJ126" s="233"/>
      <c r="FK126" s="234"/>
    </row>
    <row r="127" spans="1:194" ht="15" customHeight="1">
      <c r="A127" s="126" t="s">
        <v>97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7"/>
      <c r="BZ127" s="65" t="s">
        <v>114</v>
      </c>
      <c r="CA127" s="66"/>
      <c r="CB127" s="66"/>
      <c r="CC127" s="66"/>
      <c r="CD127" s="66"/>
      <c r="CE127" s="66"/>
      <c r="CF127" s="66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233">
        <f>CR128-CR130</f>
        <v>0</v>
      </c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>
        <f>DJ128-DJ130</f>
        <v>0</v>
      </c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33"/>
      <c r="DX127" s="233"/>
      <c r="DY127" s="233"/>
      <c r="DZ127" s="233"/>
      <c r="EA127" s="233"/>
      <c r="EB127" s="233">
        <f>EB128-EB130</f>
        <v>0</v>
      </c>
      <c r="EC127" s="233"/>
      <c r="ED127" s="233"/>
      <c r="EE127" s="233"/>
      <c r="EF127" s="233"/>
      <c r="EG127" s="233"/>
      <c r="EH127" s="233"/>
      <c r="EI127" s="233"/>
      <c r="EJ127" s="233"/>
      <c r="EK127" s="233"/>
      <c r="EL127" s="233"/>
      <c r="EM127" s="233"/>
      <c r="EN127" s="233"/>
      <c r="EO127" s="233"/>
      <c r="EP127" s="233"/>
      <c r="EQ127" s="233"/>
      <c r="ER127" s="233"/>
      <c r="ES127" s="233"/>
      <c r="ET127" s="233">
        <f>SUM(CR127:ES127)</f>
        <v>0</v>
      </c>
      <c r="EU127" s="233"/>
      <c r="EV127" s="233"/>
      <c r="EW127" s="233"/>
      <c r="EX127" s="233"/>
      <c r="EY127" s="233"/>
      <c r="EZ127" s="233"/>
      <c r="FA127" s="233"/>
      <c r="FB127" s="233"/>
      <c r="FC127" s="233"/>
      <c r="FD127" s="233"/>
      <c r="FE127" s="233"/>
      <c r="FF127" s="233"/>
      <c r="FG127" s="233"/>
      <c r="FH127" s="233"/>
      <c r="FI127" s="233"/>
      <c r="FJ127" s="233"/>
      <c r="FK127" s="234"/>
    </row>
    <row r="128" spans="1:194" ht="12" customHeight="1">
      <c r="A128" s="128" t="s">
        <v>23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9"/>
      <c r="BZ128" s="79" t="s">
        <v>115</v>
      </c>
      <c r="CA128" s="80"/>
      <c r="CB128" s="80"/>
      <c r="CC128" s="80"/>
      <c r="CD128" s="80"/>
      <c r="CE128" s="80"/>
      <c r="CF128" s="81"/>
      <c r="CG128" s="73">
        <v>550</v>
      </c>
      <c r="CH128" s="74"/>
      <c r="CI128" s="74"/>
      <c r="CJ128" s="74"/>
      <c r="CK128" s="74"/>
      <c r="CL128" s="74"/>
      <c r="CM128" s="74"/>
      <c r="CN128" s="74"/>
      <c r="CO128" s="74"/>
      <c r="CP128" s="74"/>
      <c r="CQ128" s="75"/>
      <c r="CR128" s="235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7"/>
      <c r="DJ128" s="235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36"/>
      <c r="DX128" s="236"/>
      <c r="DY128" s="236"/>
      <c r="DZ128" s="236"/>
      <c r="EA128" s="237"/>
      <c r="EB128" s="235"/>
      <c r="EC128" s="236"/>
      <c r="ED128" s="236"/>
      <c r="EE128" s="236"/>
      <c r="EF128" s="236"/>
      <c r="EG128" s="236"/>
      <c r="EH128" s="236"/>
      <c r="EI128" s="236"/>
      <c r="EJ128" s="236"/>
      <c r="EK128" s="236"/>
      <c r="EL128" s="236"/>
      <c r="EM128" s="236"/>
      <c r="EN128" s="236"/>
      <c r="EO128" s="236"/>
      <c r="EP128" s="236"/>
      <c r="EQ128" s="236"/>
      <c r="ER128" s="236"/>
      <c r="ES128" s="237"/>
      <c r="ET128" s="241">
        <f>SUM(CR128:ES129)</f>
        <v>0</v>
      </c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3"/>
    </row>
    <row r="129" spans="1:194" ht="12" customHeight="1">
      <c r="A129" s="196" t="s">
        <v>218</v>
      </c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7"/>
      <c r="BZ129" s="82"/>
      <c r="CA129" s="83"/>
      <c r="CB129" s="83"/>
      <c r="CC129" s="83"/>
      <c r="CD129" s="83"/>
      <c r="CE129" s="83"/>
      <c r="CF129" s="84"/>
      <c r="CG129" s="76"/>
      <c r="CH129" s="77"/>
      <c r="CI129" s="77"/>
      <c r="CJ129" s="77"/>
      <c r="CK129" s="77"/>
      <c r="CL129" s="77"/>
      <c r="CM129" s="77"/>
      <c r="CN129" s="77"/>
      <c r="CO129" s="77"/>
      <c r="CP129" s="77"/>
      <c r="CQ129" s="78"/>
      <c r="CR129" s="238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40"/>
      <c r="DJ129" s="238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40"/>
      <c r="EB129" s="238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40"/>
      <c r="ET129" s="244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245"/>
      <c r="FF129" s="245"/>
      <c r="FG129" s="245"/>
      <c r="FH129" s="245"/>
      <c r="FI129" s="245"/>
      <c r="FJ129" s="245"/>
      <c r="FK129" s="246"/>
    </row>
    <row r="130" spans="1:194" ht="15" customHeight="1">
      <c r="A130" s="135" t="s">
        <v>219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6"/>
      <c r="BZ130" s="65" t="s">
        <v>116</v>
      </c>
      <c r="CA130" s="66"/>
      <c r="CB130" s="66"/>
      <c r="CC130" s="66"/>
      <c r="CD130" s="66"/>
      <c r="CE130" s="66"/>
      <c r="CF130" s="66"/>
      <c r="CG130" s="97">
        <v>650</v>
      </c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33">
        <f>SUM(CR130:ES130)</f>
        <v>0</v>
      </c>
      <c r="EU130" s="233"/>
      <c r="EV130" s="233"/>
      <c r="EW130" s="233"/>
      <c r="EX130" s="233"/>
      <c r="EY130" s="233"/>
      <c r="EZ130" s="233"/>
      <c r="FA130" s="233"/>
      <c r="FB130" s="233"/>
      <c r="FC130" s="233"/>
      <c r="FD130" s="233"/>
      <c r="FE130" s="233"/>
      <c r="FF130" s="233"/>
      <c r="FG130" s="233"/>
      <c r="FH130" s="233"/>
      <c r="FI130" s="233"/>
      <c r="FJ130" s="233"/>
      <c r="FK130" s="234"/>
      <c r="FM130" s="228" t="s">
        <v>256</v>
      </c>
      <c r="FN130" s="228"/>
      <c r="FO130" s="228"/>
      <c r="FP130" s="228"/>
      <c r="FQ130" s="228"/>
      <c r="FR130" s="228"/>
      <c r="FS130" s="228"/>
      <c r="FT130" s="228"/>
      <c r="FU130" s="228"/>
      <c r="FV130" s="228"/>
      <c r="FW130" s="228"/>
      <c r="FX130" s="228"/>
      <c r="FY130" s="228"/>
      <c r="FZ130" s="228"/>
      <c r="GA130" s="228"/>
      <c r="GC130" s="228" t="s">
        <v>257</v>
      </c>
      <c r="GD130" s="228"/>
      <c r="GE130" s="228"/>
      <c r="GF130" s="228"/>
      <c r="GG130" s="228"/>
      <c r="GH130" s="228"/>
      <c r="GI130" s="228"/>
      <c r="GJ130" s="228"/>
      <c r="GK130" s="228"/>
      <c r="GL130" s="228"/>
    </row>
    <row r="131" spans="1:194" ht="24" customHeight="1">
      <c r="A131" s="126" t="s">
        <v>220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7"/>
      <c r="BZ131" s="65" t="s">
        <v>117</v>
      </c>
      <c r="CA131" s="66"/>
      <c r="CB131" s="66"/>
      <c r="CC131" s="66"/>
      <c r="CD131" s="66"/>
      <c r="CE131" s="66"/>
      <c r="CF131" s="66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233">
        <f>CR132-CR134</f>
        <v>0</v>
      </c>
      <c r="CS131" s="233"/>
      <c r="CT131" s="233"/>
      <c r="CU131" s="233"/>
      <c r="CV131" s="233"/>
      <c r="CW131" s="233"/>
      <c r="CX131" s="233"/>
      <c r="CY131" s="233"/>
      <c r="CZ131" s="233"/>
      <c r="DA131" s="233"/>
      <c r="DB131" s="233"/>
      <c r="DC131" s="233"/>
      <c r="DD131" s="233"/>
      <c r="DE131" s="233"/>
      <c r="DF131" s="233"/>
      <c r="DG131" s="233"/>
      <c r="DH131" s="233"/>
      <c r="DI131" s="233"/>
      <c r="DJ131" s="233">
        <f>DJ132-DJ134</f>
        <v>-143435.87999999989</v>
      </c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33"/>
      <c r="DX131" s="233"/>
      <c r="DY131" s="233"/>
      <c r="DZ131" s="233"/>
      <c r="EA131" s="233"/>
      <c r="EB131" s="233">
        <f>EB132-EB134</f>
        <v>0</v>
      </c>
      <c r="EC131" s="233"/>
      <c r="ED131" s="233"/>
      <c r="EE131" s="233"/>
      <c r="EF131" s="233"/>
      <c r="EG131" s="233"/>
      <c r="EH131" s="233"/>
      <c r="EI131" s="233"/>
      <c r="EJ131" s="233"/>
      <c r="EK131" s="233"/>
      <c r="EL131" s="233"/>
      <c r="EM131" s="233"/>
      <c r="EN131" s="233"/>
      <c r="EO131" s="233"/>
      <c r="EP131" s="233"/>
      <c r="EQ131" s="233"/>
      <c r="ER131" s="233"/>
      <c r="ES131" s="233"/>
      <c r="ET131" s="233">
        <f>SUM(CR131:ES131)</f>
        <v>-143435.87999999989</v>
      </c>
      <c r="EU131" s="233"/>
      <c r="EV131" s="233"/>
      <c r="EW131" s="233"/>
      <c r="EX131" s="233"/>
      <c r="EY131" s="233"/>
      <c r="EZ131" s="233"/>
      <c r="FA131" s="233"/>
      <c r="FB131" s="233"/>
      <c r="FC131" s="233"/>
      <c r="FD131" s="233"/>
      <c r="FE131" s="233"/>
      <c r="FF131" s="233"/>
      <c r="FG131" s="233"/>
      <c r="FH131" s="233"/>
      <c r="FI131" s="233"/>
      <c r="FJ131" s="233"/>
      <c r="FK131" s="234"/>
      <c r="FM131" s="229"/>
      <c r="FN131" s="229"/>
      <c r="FO131" s="229"/>
      <c r="FP131" s="229"/>
      <c r="FQ131" s="229"/>
      <c r="FR131" s="229"/>
      <c r="FS131" s="229"/>
      <c r="FT131" s="229"/>
      <c r="FU131" s="229"/>
      <c r="FV131" s="229"/>
      <c r="FW131" s="229"/>
      <c r="FX131" s="229"/>
      <c r="FY131" s="229"/>
      <c r="FZ131" s="229"/>
      <c r="GA131" s="229"/>
      <c r="GB131" s="229"/>
      <c r="GC131" s="229"/>
      <c r="GD131" s="229"/>
      <c r="GE131" s="229"/>
      <c r="GF131" s="229"/>
      <c r="GG131" s="229"/>
      <c r="GH131" s="229"/>
      <c r="GI131" s="229"/>
      <c r="GJ131" s="229"/>
      <c r="GK131" s="229"/>
      <c r="GL131" s="229"/>
    </row>
    <row r="132" spans="1:194" ht="12" customHeight="1">
      <c r="A132" s="128" t="s">
        <v>23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9"/>
      <c r="BZ132" s="79" t="s">
        <v>118</v>
      </c>
      <c r="CA132" s="80"/>
      <c r="CB132" s="80"/>
      <c r="CC132" s="80"/>
      <c r="CD132" s="80"/>
      <c r="CE132" s="80"/>
      <c r="CF132" s="81"/>
      <c r="CG132" s="73">
        <v>560</v>
      </c>
      <c r="CH132" s="74"/>
      <c r="CI132" s="74"/>
      <c r="CJ132" s="74"/>
      <c r="CK132" s="74"/>
      <c r="CL132" s="74"/>
      <c r="CM132" s="74"/>
      <c r="CN132" s="74"/>
      <c r="CO132" s="74"/>
      <c r="CP132" s="74"/>
      <c r="CQ132" s="75"/>
      <c r="CR132" s="235">
        <v>34006</v>
      </c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7"/>
      <c r="DJ132" s="235">
        <v>6227898.3700000001</v>
      </c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6"/>
      <c r="DX132" s="236"/>
      <c r="DY132" s="236"/>
      <c r="DZ132" s="236"/>
      <c r="EA132" s="237"/>
      <c r="EB132" s="235"/>
      <c r="EC132" s="236"/>
      <c r="ED132" s="236"/>
      <c r="EE132" s="236"/>
      <c r="EF132" s="236"/>
      <c r="EG132" s="236"/>
      <c r="EH132" s="236"/>
      <c r="EI132" s="236"/>
      <c r="EJ132" s="236"/>
      <c r="EK132" s="236"/>
      <c r="EL132" s="236"/>
      <c r="EM132" s="236"/>
      <c r="EN132" s="236"/>
      <c r="EO132" s="236"/>
      <c r="EP132" s="236"/>
      <c r="EQ132" s="236"/>
      <c r="ER132" s="236"/>
      <c r="ES132" s="237"/>
      <c r="ET132" s="241">
        <f>SUM(CR132:ES133)</f>
        <v>6261904.3700000001</v>
      </c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3"/>
    </row>
    <row r="133" spans="1:194" ht="12" customHeight="1">
      <c r="A133" s="196" t="s">
        <v>221</v>
      </c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7"/>
      <c r="BZ133" s="82"/>
      <c r="CA133" s="83"/>
      <c r="CB133" s="83"/>
      <c r="CC133" s="83"/>
      <c r="CD133" s="83"/>
      <c r="CE133" s="83"/>
      <c r="CF133" s="84"/>
      <c r="CG133" s="76"/>
      <c r="CH133" s="77"/>
      <c r="CI133" s="77"/>
      <c r="CJ133" s="77"/>
      <c r="CK133" s="77"/>
      <c r="CL133" s="77"/>
      <c r="CM133" s="77"/>
      <c r="CN133" s="77"/>
      <c r="CO133" s="77"/>
      <c r="CP133" s="77"/>
      <c r="CQ133" s="78"/>
      <c r="CR133" s="238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40"/>
      <c r="DJ133" s="238"/>
      <c r="DK133" s="239"/>
      <c r="DL133" s="239"/>
      <c r="DM133" s="239"/>
      <c r="DN133" s="239"/>
      <c r="DO133" s="239"/>
      <c r="DP133" s="239"/>
      <c r="DQ133" s="239"/>
      <c r="DR133" s="239"/>
      <c r="DS133" s="239"/>
      <c r="DT133" s="239"/>
      <c r="DU133" s="239"/>
      <c r="DV133" s="239"/>
      <c r="DW133" s="239"/>
      <c r="DX133" s="239"/>
      <c r="DY133" s="239"/>
      <c r="DZ133" s="239"/>
      <c r="EA133" s="240"/>
      <c r="EB133" s="238"/>
      <c r="EC133" s="239"/>
      <c r="ED133" s="239"/>
      <c r="EE133" s="239"/>
      <c r="EF133" s="239"/>
      <c r="EG133" s="239"/>
      <c r="EH133" s="239"/>
      <c r="EI133" s="239"/>
      <c r="EJ133" s="239"/>
      <c r="EK133" s="239"/>
      <c r="EL133" s="239"/>
      <c r="EM133" s="239"/>
      <c r="EN133" s="239"/>
      <c r="EO133" s="239"/>
      <c r="EP133" s="239"/>
      <c r="EQ133" s="239"/>
      <c r="ER133" s="239"/>
      <c r="ES133" s="240"/>
      <c r="ET133" s="244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6"/>
    </row>
    <row r="134" spans="1:194" ht="15" customHeight="1">
      <c r="A134" s="135" t="s">
        <v>222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6"/>
      <c r="BZ134" s="65" t="s">
        <v>119</v>
      </c>
      <c r="CA134" s="66"/>
      <c r="CB134" s="66"/>
      <c r="CC134" s="66"/>
      <c r="CD134" s="66"/>
      <c r="CE134" s="66"/>
      <c r="CF134" s="66"/>
      <c r="CG134" s="97">
        <v>660</v>
      </c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250">
        <v>34006</v>
      </c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>
        <v>6371334.25</v>
      </c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  <c r="DV134" s="250"/>
      <c r="DW134" s="250"/>
      <c r="DX134" s="250"/>
      <c r="DY134" s="250"/>
      <c r="DZ134" s="250"/>
      <c r="EA134" s="250"/>
      <c r="EB134" s="250"/>
      <c r="EC134" s="250"/>
      <c r="ED134" s="250"/>
      <c r="EE134" s="250"/>
      <c r="EF134" s="250"/>
      <c r="EG134" s="250"/>
      <c r="EH134" s="250"/>
      <c r="EI134" s="250"/>
      <c r="EJ134" s="250"/>
      <c r="EK134" s="250"/>
      <c r="EL134" s="250"/>
      <c r="EM134" s="250"/>
      <c r="EN134" s="250"/>
      <c r="EO134" s="250"/>
      <c r="EP134" s="250"/>
      <c r="EQ134" s="250"/>
      <c r="ER134" s="250"/>
      <c r="ES134" s="250"/>
      <c r="ET134" s="233">
        <f>SUM(CR134:ES134)</f>
        <v>6405340.25</v>
      </c>
      <c r="EU134" s="233"/>
      <c r="EV134" s="233"/>
      <c r="EW134" s="233"/>
      <c r="EX134" s="233"/>
      <c r="EY134" s="233"/>
      <c r="EZ134" s="233"/>
      <c r="FA134" s="233"/>
      <c r="FB134" s="233"/>
      <c r="FC134" s="233"/>
      <c r="FD134" s="233"/>
      <c r="FE134" s="233"/>
      <c r="FF134" s="233"/>
      <c r="FG134" s="233"/>
      <c r="FH134" s="233"/>
      <c r="FI134" s="233"/>
      <c r="FJ134" s="233"/>
      <c r="FK134" s="234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61" t="s">
        <v>136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 t="s">
        <v>137</v>
      </c>
      <c r="CA136" s="123"/>
      <c r="CB136" s="123"/>
      <c r="CC136" s="123"/>
      <c r="CD136" s="123"/>
      <c r="CE136" s="123"/>
      <c r="CF136" s="123"/>
      <c r="CG136" s="123" t="s">
        <v>173</v>
      </c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253" t="s">
        <v>174</v>
      </c>
      <c r="CS136" s="253"/>
      <c r="CT136" s="253"/>
      <c r="CU136" s="253"/>
      <c r="CV136" s="253"/>
      <c r="CW136" s="253"/>
      <c r="CX136" s="253"/>
      <c r="CY136" s="253"/>
      <c r="CZ136" s="253"/>
      <c r="DA136" s="253"/>
      <c r="DB136" s="253"/>
      <c r="DC136" s="253"/>
      <c r="DD136" s="253"/>
      <c r="DE136" s="253"/>
      <c r="DF136" s="253"/>
      <c r="DG136" s="253"/>
      <c r="DH136" s="253"/>
      <c r="DI136" s="253"/>
      <c r="DJ136" s="253" t="s">
        <v>175</v>
      </c>
      <c r="DK136" s="253"/>
      <c r="DL136" s="253"/>
      <c r="DM136" s="253"/>
      <c r="DN136" s="253"/>
      <c r="DO136" s="253"/>
      <c r="DP136" s="253"/>
      <c r="DQ136" s="253"/>
      <c r="DR136" s="253"/>
      <c r="DS136" s="253"/>
      <c r="DT136" s="253"/>
      <c r="DU136" s="253"/>
      <c r="DV136" s="253"/>
      <c r="DW136" s="253"/>
      <c r="DX136" s="253"/>
      <c r="DY136" s="253"/>
      <c r="DZ136" s="253"/>
      <c r="EA136" s="253"/>
      <c r="EB136" s="253" t="s">
        <v>2</v>
      </c>
      <c r="EC136" s="253"/>
      <c r="ED136" s="253"/>
      <c r="EE136" s="253"/>
      <c r="EF136" s="253"/>
      <c r="EG136" s="253"/>
      <c r="EH136" s="253"/>
      <c r="EI136" s="253"/>
      <c r="EJ136" s="253"/>
      <c r="EK136" s="253"/>
      <c r="EL136" s="253"/>
      <c r="EM136" s="253"/>
      <c r="EN136" s="253"/>
      <c r="EO136" s="253"/>
      <c r="EP136" s="253"/>
      <c r="EQ136" s="253"/>
      <c r="ER136" s="253"/>
      <c r="ES136" s="253"/>
      <c r="ET136" s="253" t="s">
        <v>1</v>
      </c>
      <c r="EU136" s="253"/>
      <c r="EV136" s="253"/>
      <c r="EW136" s="253"/>
      <c r="EX136" s="253"/>
      <c r="EY136" s="253"/>
      <c r="EZ136" s="253"/>
      <c r="FA136" s="253"/>
      <c r="FB136" s="253"/>
      <c r="FC136" s="253"/>
      <c r="FD136" s="253"/>
      <c r="FE136" s="253"/>
      <c r="FF136" s="253"/>
      <c r="FG136" s="253"/>
      <c r="FH136" s="253"/>
      <c r="FI136" s="253"/>
      <c r="FJ136" s="253"/>
      <c r="FK136" s="256"/>
      <c r="FL136" s="39"/>
      <c r="FM136" s="39"/>
      <c r="FN136" s="39"/>
    </row>
    <row r="137" spans="1:194" ht="12.75" customHeight="1" thickBot="1">
      <c r="A137" s="118">
        <v>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119">
        <v>2</v>
      </c>
      <c r="CA137" s="119"/>
      <c r="CB137" s="119"/>
      <c r="CC137" s="119"/>
      <c r="CD137" s="119"/>
      <c r="CE137" s="119"/>
      <c r="CF137" s="119"/>
      <c r="CG137" s="119">
        <v>3</v>
      </c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293">
        <v>4</v>
      </c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>
        <v>5</v>
      </c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>
        <v>6</v>
      </c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  <c r="EO137" s="293"/>
      <c r="EP137" s="293"/>
      <c r="EQ137" s="293"/>
      <c r="ER137" s="293"/>
      <c r="ES137" s="293"/>
      <c r="ET137" s="293">
        <v>7</v>
      </c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3"/>
      <c r="FI137" s="293"/>
      <c r="FJ137" s="293"/>
      <c r="FK137" s="297"/>
    </row>
    <row r="138" spans="1:194" ht="15" customHeight="1">
      <c r="A138" s="215" t="s">
        <v>143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6"/>
      <c r="BZ138" s="138" t="s">
        <v>122</v>
      </c>
      <c r="CA138" s="139"/>
      <c r="CB138" s="139"/>
      <c r="CC138" s="139"/>
      <c r="CD138" s="139"/>
      <c r="CE138" s="139"/>
      <c r="CF138" s="139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254">
        <f>CR139+CR143+CR147</f>
        <v>75</v>
      </c>
      <c r="CS138" s="254"/>
      <c r="CT138" s="254"/>
      <c r="CU138" s="254"/>
      <c r="CV138" s="254"/>
      <c r="CW138" s="254"/>
      <c r="CX138" s="254"/>
      <c r="CY138" s="254"/>
      <c r="CZ138" s="254"/>
      <c r="DA138" s="254"/>
      <c r="DB138" s="254"/>
      <c r="DC138" s="254"/>
      <c r="DD138" s="254"/>
      <c r="DE138" s="254"/>
      <c r="DF138" s="254"/>
      <c r="DG138" s="254"/>
      <c r="DH138" s="254"/>
      <c r="DI138" s="254"/>
      <c r="DJ138" s="254">
        <f>DJ139+DJ143+DJ147</f>
        <v>-26052.419999999925</v>
      </c>
      <c r="DK138" s="254"/>
      <c r="DL138" s="254"/>
      <c r="DM138" s="254"/>
      <c r="DN138" s="254"/>
      <c r="DO138" s="254"/>
      <c r="DP138" s="254"/>
      <c r="DQ138" s="254"/>
      <c r="DR138" s="254"/>
      <c r="DS138" s="254"/>
      <c r="DT138" s="254"/>
      <c r="DU138" s="254"/>
      <c r="DV138" s="254"/>
      <c r="DW138" s="254"/>
      <c r="DX138" s="254"/>
      <c r="DY138" s="254"/>
      <c r="DZ138" s="254"/>
      <c r="EA138" s="254"/>
      <c r="EB138" s="254">
        <f>EB139+EB143+EB147</f>
        <v>0</v>
      </c>
      <c r="EC138" s="254"/>
      <c r="ED138" s="254"/>
      <c r="EE138" s="254"/>
      <c r="EF138" s="254"/>
      <c r="EG138" s="254"/>
      <c r="EH138" s="254"/>
      <c r="EI138" s="254"/>
      <c r="EJ138" s="254"/>
      <c r="EK138" s="254"/>
      <c r="EL138" s="254"/>
      <c r="EM138" s="254"/>
      <c r="EN138" s="254"/>
      <c r="EO138" s="254"/>
      <c r="EP138" s="254"/>
      <c r="EQ138" s="254"/>
      <c r="ER138" s="254"/>
      <c r="ES138" s="254"/>
      <c r="ET138" s="254">
        <f>SUM(CR138:ES138)</f>
        <v>-25977.419999999925</v>
      </c>
      <c r="EU138" s="254"/>
      <c r="EV138" s="254"/>
      <c r="EW138" s="254"/>
      <c r="EX138" s="254"/>
      <c r="EY138" s="254"/>
      <c r="EZ138" s="254"/>
      <c r="FA138" s="254"/>
      <c r="FB138" s="254"/>
      <c r="FC138" s="254"/>
      <c r="FD138" s="254"/>
      <c r="FE138" s="254"/>
      <c r="FF138" s="254"/>
      <c r="FG138" s="254"/>
      <c r="FH138" s="254"/>
      <c r="FI138" s="254"/>
      <c r="FJ138" s="254"/>
      <c r="FK138" s="270"/>
    </row>
    <row r="139" spans="1:194" ht="26.25" customHeight="1">
      <c r="A139" s="126" t="s">
        <v>223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7"/>
      <c r="BZ139" s="65" t="s">
        <v>123</v>
      </c>
      <c r="CA139" s="66"/>
      <c r="CB139" s="66"/>
      <c r="CC139" s="66"/>
      <c r="CD139" s="66"/>
      <c r="CE139" s="66"/>
      <c r="CF139" s="66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233">
        <f>CR140-CR142</f>
        <v>0</v>
      </c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>
        <f>DJ140-DJ142</f>
        <v>0</v>
      </c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33"/>
      <c r="DW139" s="233"/>
      <c r="DX139" s="233"/>
      <c r="DY139" s="233"/>
      <c r="DZ139" s="233"/>
      <c r="EA139" s="233"/>
      <c r="EB139" s="233">
        <f>EB140-EB142</f>
        <v>0</v>
      </c>
      <c r="EC139" s="233"/>
      <c r="ED139" s="233"/>
      <c r="EE139" s="233"/>
      <c r="EF139" s="233"/>
      <c r="EG139" s="233"/>
      <c r="EH139" s="233"/>
      <c r="EI139" s="233"/>
      <c r="EJ139" s="233"/>
      <c r="EK139" s="233"/>
      <c r="EL139" s="233"/>
      <c r="EM139" s="233"/>
      <c r="EN139" s="233"/>
      <c r="EO139" s="233"/>
      <c r="EP139" s="233"/>
      <c r="EQ139" s="233"/>
      <c r="ER139" s="233"/>
      <c r="ES139" s="233"/>
      <c r="ET139" s="233">
        <f>SUM(CR139:ES139)</f>
        <v>0</v>
      </c>
      <c r="EU139" s="233"/>
      <c r="EV139" s="233"/>
      <c r="EW139" s="233"/>
      <c r="EX139" s="233"/>
      <c r="EY139" s="233"/>
      <c r="EZ139" s="233"/>
      <c r="FA139" s="233"/>
      <c r="FB139" s="233"/>
      <c r="FC139" s="233"/>
      <c r="FD139" s="233"/>
      <c r="FE139" s="233"/>
      <c r="FF139" s="233"/>
      <c r="FG139" s="233"/>
      <c r="FH139" s="233"/>
      <c r="FI139" s="233"/>
      <c r="FJ139" s="233"/>
      <c r="FK139" s="234"/>
    </row>
    <row r="140" spans="1:194" ht="12" customHeight="1">
      <c r="A140" s="128" t="s">
        <v>23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9"/>
      <c r="BZ140" s="79" t="s">
        <v>124</v>
      </c>
      <c r="CA140" s="80"/>
      <c r="CB140" s="80"/>
      <c r="CC140" s="80"/>
      <c r="CD140" s="80"/>
      <c r="CE140" s="80"/>
      <c r="CF140" s="81"/>
      <c r="CG140" s="73">
        <v>710</v>
      </c>
      <c r="CH140" s="74"/>
      <c r="CI140" s="74"/>
      <c r="CJ140" s="74"/>
      <c r="CK140" s="74"/>
      <c r="CL140" s="74"/>
      <c r="CM140" s="74"/>
      <c r="CN140" s="74"/>
      <c r="CO140" s="74"/>
      <c r="CP140" s="74"/>
      <c r="CQ140" s="75"/>
      <c r="CR140" s="235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7"/>
      <c r="DJ140" s="235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36"/>
      <c r="DX140" s="236"/>
      <c r="DY140" s="236"/>
      <c r="DZ140" s="236"/>
      <c r="EA140" s="237"/>
      <c r="EB140" s="235"/>
      <c r="EC140" s="236"/>
      <c r="ED140" s="236"/>
      <c r="EE140" s="236"/>
      <c r="EF140" s="236"/>
      <c r="EG140" s="236"/>
      <c r="EH140" s="236"/>
      <c r="EI140" s="236"/>
      <c r="EJ140" s="236"/>
      <c r="EK140" s="236"/>
      <c r="EL140" s="236"/>
      <c r="EM140" s="236"/>
      <c r="EN140" s="236"/>
      <c r="EO140" s="236"/>
      <c r="EP140" s="236"/>
      <c r="EQ140" s="236"/>
      <c r="ER140" s="236"/>
      <c r="ES140" s="237"/>
      <c r="ET140" s="241">
        <f>SUM(CR140:ES141)</f>
        <v>0</v>
      </c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3"/>
    </row>
    <row r="141" spans="1:194" ht="12" customHeight="1">
      <c r="A141" s="196" t="s">
        <v>224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7"/>
      <c r="BZ141" s="82"/>
      <c r="CA141" s="83"/>
      <c r="CB141" s="83"/>
      <c r="CC141" s="83"/>
      <c r="CD141" s="83"/>
      <c r="CE141" s="83"/>
      <c r="CF141" s="84"/>
      <c r="CG141" s="76"/>
      <c r="CH141" s="77"/>
      <c r="CI141" s="77"/>
      <c r="CJ141" s="77"/>
      <c r="CK141" s="77"/>
      <c r="CL141" s="77"/>
      <c r="CM141" s="77"/>
      <c r="CN141" s="77"/>
      <c r="CO141" s="77"/>
      <c r="CP141" s="77"/>
      <c r="CQ141" s="78"/>
      <c r="CR141" s="238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40"/>
      <c r="DJ141" s="238"/>
      <c r="DK141" s="239"/>
      <c r="DL141" s="239"/>
      <c r="DM141" s="239"/>
      <c r="DN141" s="239"/>
      <c r="DO141" s="239"/>
      <c r="DP141" s="239"/>
      <c r="DQ141" s="239"/>
      <c r="DR141" s="239"/>
      <c r="DS141" s="239"/>
      <c r="DT141" s="239"/>
      <c r="DU141" s="239"/>
      <c r="DV141" s="239"/>
      <c r="DW141" s="239"/>
      <c r="DX141" s="239"/>
      <c r="DY141" s="239"/>
      <c r="DZ141" s="239"/>
      <c r="EA141" s="240"/>
      <c r="EB141" s="238"/>
      <c r="EC141" s="239"/>
      <c r="ED141" s="239"/>
      <c r="EE141" s="239"/>
      <c r="EF141" s="239"/>
      <c r="EG141" s="239"/>
      <c r="EH141" s="239"/>
      <c r="EI141" s="239"/>
      <c r="EJ141" s="239"/>
      <c r="EK141" s="239"/>
      <c r="EL141" s="239"/>
      <c r="EM141" s="239"/>
      <c r="EN141" s="239"/>
      <c r="EO141" s="239"/>
      <c r="EP141" s="239"/>
      <c r="EQ141" s="239"/>
      <c r="ER141" s="239"/>
      <c r="ES141" s="240"/>
      <c r="ET141" s="244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6"/>
    </row>
    <row r="142" spans="1:194" ht="15" customHeight="1">
      <c r="A142" s="135" t="s">
        <v>225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6"/>
      <c r="BZ142" s="65" t="s">
        <v>125</v>
      </c>
      <c r="CA142" s="66"/>
      <c r="CB142" s="66"/>
      <c r="CC142" s="66"/>
      <c r="CD142" s="66"/>
      <c r="CE142" s="66"/>
      <c r="CF142" s="66"/>
      <c r="CG142" s="97">
        <v>810</v>
      </c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  <c r="DV142" s="250"/>
      <c r="DW142" s="250"/>
      <c r="DX142" s="250"/>
      <c r="DY142" s="250"/>
      <c r="DZ142" s="250"/>
      <c r="EA142" s="250"/>
      <c r="EB142" s="250"/>
      <c r="EC142" s="250"/>
      <c r="ED142" s="250"/>
      <c r="EE142" s="250"/>
      <c r="EF142" s="250"/>
      <c r="EG142" s="250"/>
      <c r="EH142" s="250"/>
      <c r="EI142" s="250"/>
      <c r="EJ142" s="250"/>
      <c r="EK142" s="250"/>
      <c r="EL142" s="250"/>
      <c r="EM142" s="250"/>
      <c r="EN142" s="250"/>
      <c r="EO142" s="250"/>
      <c r="EP142" s="250"/>
      <c r="EQ142" s="250"/>
      <c r="ER142" s="250"/>
      <c r="ES142" s="250"/>
      <c r="ET142" s="233">
        <f>SUM(CR142:ES142)</f>
        <v>0</v>
      </c>
      <c r="EU142" s="233"/>
      <c r="EV142" s="233"/>
      <c r="EW142" s="233"/>
      <c r="EX142" s="233"/>
      <c r="EY142" s="233"/>
      <c r="EZ142" s="233"/>
      <c r="FA142" s="233"/>
      <c r="FB142" s="233"/>
      <c r="FC142" s="233"/>
      <c r="FD142" s="233"/>
      <c r="FE142" s="233"/>
      <c r="FF142" s="233"/>
      <c r="FG142" s="233"/>
      <c r="FH142" s="233"/>
      <c r="FI142" s="233"/>
      <c r="FJ142" s="233"/>
      <c r="FK142" s="234"/>
    </row>
    <row r="143" spans="1:194" ht="25.5" customHeight="1">
      <c r="A143" s="126" t="s">
        <v>226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7"/>
      <c r="BZ143" s="65" t="s">
        <v>126</v>
      </c>
      <c r="CA143" s="66"/>
      <c r="CB143" s="66"/>
      <c r="CC143" s="66"/>
      <c r="CD143" s="66"/>
      <c r="CE143" s="66"/>
      <c r="CF143" s="66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233">
        <f>CR144-CR146</f>
        <v>0</v>
      </c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>
        <f>DJ144-DJ146</f>
        <v>0</v>
      </c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33"/>
      <c r="DX143" s="233"/>
      <c r="DY143" s="233"/>
      <c r="DZ143" s="233"/>
      <c r="EA143" s="233"/>
      <c r="EB143" s="233">
        <f>EB144-EB146</f>
        <v>0</v>
      </c>
      <c r="EC143" s="233"/>
      <c r="ED143" s="233"/>
      <c r="EE143" s="233"/>
      <c r="EF143" s="233"/>
      <c r="EG143" s="233"/>
      <c r="EH143" s="233"/>
      <c r="EI143" s="233"/>
      <c r="EJ143" s="233"/>
      <c r="EK143" s="233"/>
      <c r="EL143" s="233"/>
      <c r="EM143" s="233"/>
      <c r="EN143" s="233"/>
      <c r="EO143" s="233"/>
      <c r="EP143" s="233"/>
      <c r="EQ143" s="233"/>
      <c r="ER143" s="233"/>
      <c r="ES143" s="233"/>
      <c r="ET143" s="233">
        <f>SUM(CR143:ES143)</f>
        <v>0</v>
      </c>
      <c r="EU143" s="233"/>
      <c r="EV143" s="233"/>
      <c r="EW143" s="233"/>
      <c r="EX143" s="233"/>
      <c r="EY143" s="233"/>
      <c r="EZ143" s="233"/>
      <c r="FA143" s="233"/>
      <c r="FB143" s="233"/>
      <c r="FC143" s="233"/>
      <c r="FD143" s="233"/>
      <c r="FE143" s="233"/>
      <c r="FF143" s="233"/>
      <c r="FG143" s="233"/>
      <c r="FH143" s="233"/>
      <c r="FI143" s="233"/>
      <c r="FJ143" s="233"/>
      <c r="FK143" s="234"/>
    </row>
    <row r="144" spans="1:194" ht="12" customHeight="1">
      <c r="A144" s="128" t="s">
        <v>23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9"/>
      <c r="BZ144" s="79" t="s">
        <v>127</v>
      </c>
      <c r="CA144" s="80"/>
      <c r="CB144" s="80"/>
      <c r="CC144" s="80"/>
      <c r="CD144" s="80"/>
      <c r="CE144" s="80"/>
      <c r="CF144" s="81"/>
      <c r="CG144" s="73">
        <v>720</v>
      </c>
      <c r="CH144" s="74"/>
      <c r="CI144" s="74"/>
      <c r="CJ144" s="74"/>
      <c r="CK144" s="74"/>
      <c r="CL144" s="74"/>
      <c r="CM144" s="74"/>
      <c r="CN144" s="74"/>
      <c r="CO144" s="74"/>
      <c r="CP144" s="74"/>
      <c r="CQ144" s="75"/>
      <c r="CR144" s="235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7"/>
      <c r="DJ144" s="235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36"/>
      <c r="DX144" s="236"/>
      <c r="DY144" s="236"/>
      <c r="DZ144" s="236"/>
      <c r="EA144" s="237"/>
      <c r="EB144" s="235"/>
      <c r="EC144" s="236"/>
      <c r="ED144" s="236"/>
      <c r="EE144" s="236"/>
      <c r="EF144" s="236"/>
      <c r="EG144" s="236"/>
      <c r="EH144" s="236"/>
      <c r="EI144" s="236"/>
      <c r="EJ144" s="236"/>
      <c r="EK144" s="236"/>
      <c r="EL144" s="236"/>
      <c r="EM144" s="236"/>
      <c r="EN144" s="236"/>
      <c r="EO144" s="236"/>
      <c r="EP144" s="236"/>
      <c r="EQ144" s="236"/>
      <c r="ER144" s="236"/>
      <c r="ES144" s="237"/>
      <c r="ET144" s="241">
        <f>SUM(CR144:ES145)</f>
        <v>0</v>
      </c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3"/>
    </row>
    <row r="145" spans="1:203" ht="12" customHeight="1">
      <c r="A145" s="196" t="s">
        <v>239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7"/>
      <c r="BZ145" s="82"/>
      <c r="CA145" s="83"/>
      <c r="CB145" s="83"/>
      <c r="CC145" s="83"/>
      <c r="CD145" s="83"/>
      <c r="CE145" s="83"/>
      <c r="CF145" s="84"/>
      <c r="CG145" s="76"/>
      <c r="CH145" s="77"/>
      <c r="CI145" s="77"/>
      <c r="CJ145" s="77"/>
      <c r="CK145" s="77"/>
      <c r="CL145" s="77"/>
      <c r="CM145" s="77"/>
      <c r="CN145" s="77"/>
      <c r="CO145" s="77"/>
      <c r="CP145" s="77"/>
      <c r="CQ145" s="78"/>
      <c r="CR145" s="238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40"/>
      <c r="DJ145" s="238"/>
      <c r="DK145" s="239"/>
      <c r="DL145" s="239"/>
      <c r="DM145" s="239"/>
      <c r="DN145" s="239"/>
      <c r="DO145" s="239"/>
      <c r="DP145" s="239"/>
      <c r="DQ145" s="239"/>
      <c r="DR145" s="239"/>
      <c r="DS145" s="239"/>
      <c r="DT145" s="239"/>
      <c r="DU145" s="239"/>
      <c r="DV145" s="239"/>
      <c r="DW145" s="239"/>
      <c r="DX145" s="239"/>
      <c r="DY145" s="239"/>
      <c r="DZ145" s="239"/>
      <c r="EA145" s="240"/>
      <c r="EB145" s="238"/>
      <c r="EC145" s="239"/>
      <c r="ED145" s="239"/>
      <c r="EE145" s="239"/>
      <c r="EF145" s="239"/>
      <c r="EG145" s="239"/>
      <c r="EH145" s="239"/>
      <c r="EI145" s="239"/>
      <c r="EJ145" s="239"/>
      <c r="EK145" s="239"/>
      <c r="EL145" s="239"/>
      <c r="EM145" s="239"/>
      <c r="EN145" s="239"/>
      <c r="EO145" s="239"/>
      <c r="EP145" s="239"/>
      <c r="EQ145" s="239"/>
      <c r="ER145" s="239"/>
      <c r="ES145" s="240"/>
      <c r="ET145" s="244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6"/>
    </row>
    <row r="146" spans="1:203" ht="15" customHeight="1">
      <c r="A146" s="135" t="s">
        <v>227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6"/>
      <c r="BZ146" s="65" t="s">
        <v>128</v>
      </c>
      <c r="CA146" s="66"/>
      <c r="CB146" s="66"/>
      <c r="CC146" s="66"/>
      <c r="CD146" s="66"/>
      <c r="CE146" s="66"/>
      <c r="CF146" s="66"/>
      <c r="CG146" s="97">
        <v>820</v>
      </c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  <c r="DV146" s="250"/>
      <c r="DW146" s="250"/>
      <c r="DX146" s="250"/>
      <c r="DY146" s="250"/>
      <c r="DZ146" s="250"/>
      <c r="EA146" s="250"/>
      <c r="EB146" s="250"/>
      <c r="EC146" s="250"/>
      <c r="ED146" s="250"/>
      <c r="EE146" s="250"/>
      <c r="EF146" s="250"/>
      <c r="EG146" s="250"/>
      <c r="EH146" s="250"/>
      <c r="EI146" s="250"/>
      <c r="EJ146" s="250"/>
      <c r="EK146" s="250"/>
      <c r="EL146" s="250"/>
      <c r="EM146" s="250"/>
      <c r="EN146" s="250"/>
      <c r="EO146" s="250"/>
      <c r="EP146" s="250"/>
      <c r="EQ146" s="250"/>
      <c r="ER146" s="250"/>
      <c r="ES146" s="250"/>
      <c r="ET146" s="233">
        <f>SUM(CR146:ES146)</f>
        <v>0</v>
      </c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4"/>
    </row>
    <row r="147" spans="1:203" ht="15" customHeight="1">
      <c r="A147" s="126" t="s">
        <v>157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7"/>
      <c r="BZ147" s="65" t="s">
        <v>129</v>
      </c>
      <c r="CA147" s="66"/>
      <c r="CB147" s="66"/>
      <c r="CC147" s="66"/>
      <c r="CD147" s="66"/>
      <c r="CE147" s="66"/>
      <c r="CF147" s="66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233">
        <f>CR148-CR150</f>
        <v>75</v>
      </c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>
        <f>DJ148-DJ150</f>
        <v>-26052.419999999925</v>
      </c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33"/>
      <c r="DW147" s="233"/>
      <c r="DX147" s="233"/>
      <c r="DY147" s="233"/>
      <c r="DZ147" s="233"/>
      <c r="EA147" s="233"/>
      <c r="EB147" s="233">
        <f>EB148-EB150</f>
        <v>0</v>
      </c>
      <c r="EC147" s="233"/>
      <c r="ED147" s="233"/>
      <c r="EE147" s="233"/>
      <c r="EF147" s="233"/>
      <c r="EG147" s="233"/>
      <c r="EH147" s="233"/>
      <c r="EI147" s="233"/>
      <c r="EJ147" s="233"/>
      <c r="EK147" s="233"/>
      <c r="EL147" s="233"/>
      <c r="EM147" s="233"/>
      <c r="EN147" s="233"/>
      <c r="EO147" s="233"/>
      <c r="EP147" s="233"/>
      <c r="EQ147" s="233"/>
      <c r="ER147" s="233"/>
      <c r="ES147" s="233"/>
      <c r="ET147" s="233">
        <f>SUM(CR147:ES147)</f>
        <v>-25977.419999999925</v>
      </c>
      <c r="EU147" s="233"/>
      <c r="EV147" s="233"/>
      <c r="EW147" s="233"/>
      <c r="EX147" s="233"/>
      <c r="EY147" s="233"/>
      <c r="EZ147" s="233"/>
      <c r="FA147" s="233"/>
      <c r="FB147" s="233"/>
      <c r="FC147" s="233"/>
      <c r="FD147" s="233"/>
      <c r="FE147" s="233"/>
      <c r="FF147" s="233"/>
      <c r="FG147" s="233"/>
      <c r="FH147" s="233"/>
      <c r="FI147" s="233"/>
      <c r="FJ147" s="233"/>
      <c r="FK147" s="234"/>
      <c r="FL147" s="225" t="s">
        <v>268</v>
      </c>
      <c r="FM147" s="226"/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  <c r="GH147" s="226"/>
      <c r="GI147" s="226"/>
      <c r="GJ147" s="226"/>
      <c r="GK147" s="61"/>
      <c r="GL147" s="61"/>
      <c r="GM147" s="307">
        <v>-66857.399999999994</v>
      </c>
      <c r="GN147" s="307"/>
      <c r="GO147" s="307"/>
      <c r="GP147" s="307"/>
      <c r="GQ147" s="307"/>
      <c r="GR147" s="307"/>
      <c r="GS147" s="307"/>
      <c r="GT147" s="307"/>
      <c r="GU147" s="307"/>
    </row>
    <row r="148" spans="1:203" ht="12" customHeight="1">
      <c r="A148" s="128" t="s">
        <v>23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9"/>
      <c r="BZ148" s="79" t="s">
        <v>130</v>
      </c>
      <c r="CA148" s="80"/>
      <c r="CB148" s="80"/>
      <c r="CC148" s="80"/>
      <c r="CD148" s="80"/>
      <c r="CE148" s="80"/>
      <c r="CF148" s="81"/>
      <c r="CG148" s="73">
        <v>730</v>
      </c>
      <c r="CH148" s="74"/>
      <c r="CI148" s="74"/>
      <c r="CJ148" s="74"/>
      <c r="CK148" s="74"/>
      <c r="CL148" s="74"/>
      <c r="CM148" s="74"/>
      <c r="CN148" s="74"/>
      <c r="CO148" s="74"/>
      <c r="CP148" s="74"/>
      <c r="CQ148" s="75"/>
      <c r="CR148" s="235">
        <v>8775</v>
      </c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7"/>
      <c r="DJ148" s="235">
        <f>7557799.78-66857.4</f>
        <v>7490942.3799999999</v>
      </c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6"/>
      <c r="DX148" s="236"/>
      <c r="DY148" s="236"/>
      <c r="DZ148" s="236"/>
      <c r="EA148" s="237"/>
      <c r="EB148" s="235"/>
      <c r="EC148" s="236"/>
      <c r="ED148" s="236"/>
      <c r="EE148" s="236"/>
      <c r="EF148" s="236"/>
      <c r="EG148" s="236"/>
      <c r="EH148" s="236"/>
      <c r="EI148" s="236"/>
      <c r="EJ148" s="236"/>
      <c r="EK148" s="236"/>
      <c r="EL148" s="236"/>
      <c r="EM148" s="236"/>
      <c r="EN148" s="236"/>
      <c r="EO148" s="236"/>
      <c r="EP148" s="236"/>
      <c r="EQ148" s="236"/>
      <c r="ER148" s="236"/>
      <c r="ES148" s="237"/>
      <c r="ET148" s="241">
        <f>SUM(CR148:ES149)</f>
        <v>7499717.3799999999</v>
      </c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3"/>
      <c r="FL148" s="225"/>
      <c r="FM148" s="226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  <c r="GH148" s="226"/>
      <c r="GI148" s="226"/>
      <c r="GJ148" s="226"/>
      <c r="GM148" s="307"/>
      <c r="GN148" s="307"/>
      <c r="GO148" s="307"/>
      <c r="GP148" s="307"/>
      <c r="GQ148" s="307"/>
      <c r="GR148" s="307"/>
      <c r="GS148" s="307"/>
      <c r="GT148" s="307"/>
      <c r="GU148" s="307"/>
    </row>
    <row r="149" spans="1:203" ht="12" customHeight="1">
      <c r="A149" s="196" t="s">
        <v>120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7"/>
      <c r="BZ149" s="82"/>
      <c r="CA149" s="83"/>
      <c r="CB149" s="83"/>
      <c r="CC149" s="83"/>
      <c r="CD149" s="83"/>
      <c r="CE149" s="83"/>
      <c r="CF149" s="84"/>
      <c r="CG149" s="76"/>
      <c r="CH149" s="77"/>
      <c r="CI149" s="77"/>
      <c r="CJ149" s="77"/>
      <c r="CK149" s="77"/>
      <c r="CL149" s="77"/>
      <c r="CM149" s="77"/>
      <c r="CN149" s="77"/>
      <c r="CO149" s="77"/>
      <c r="CP149" s="77"/>
      <c r="CQ149" s="78"/>
      <c r="CR149" s="238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40"/>
      <c r="DJ149" s="238"/>
      <c r="DK149" s="239"/>
      <c r="DL149" s="239"/>
      <c r="DM149" s="239"/>
      <c r="DN149" s="239"/>
      <c r="DO149" s="239"/>
      <c r="DP149" s="239"/>
      <c r="DQ149" s="239"/>
      <c r="DR149" s="239"/>
      <c r="DS149" s="239"/>
      <c r="DT149" s="239"/>
      <c r="DU149" s="239"/>
      <c r="DV149" s="239"/>
      <c r="DW149" s="239"/>
      <c r="DX149" s="239"/>
      <c r="DY149" s="239"/>
      <c r="DZ149" s="239"/>
      <c r="EA149" s="240"/>
      <c r="EB149" s="238"/>
      <c r="EC149" s="239"/>
      <c r="ED149" s="239"/>
      <c r="EE149" s="239"/>
      <c r="EF149" s="239"/>
      <c r="EG149" s="239"/>
      <c r="EH149" s="239"/>
      <c r="EI149" s="239"/>
      <c r="EJ149" s="239"/>
      <c r="EK149" s="239"/>
      <c r="EL149" s="239"/>
      <c r="EM149" s="239"/>
      <c r="EN149" s="239"/>
      <c r="EO149" s="239"/>
      <c r="EP149" s="239"/>
      <c r="EQ149" s="239"/>
      <c r="ER149" s="239"/>
      <c r="ES149" s="240"/>
      <c r="ET149" s="244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6"/>
    </row>
    <row r="150" spans="1:203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85" t="s">
        <v>131</v>
      </c>
      <c r="CA150" s="186"/>
      <c r="CB150" s="186"/>
      <c r="CC150" s="186"/>
      <c r="CD150" s="186"/>
      <c r="CE150" s="186"/>
      <c r="CF150" s="186"/>
      <c r="CG150" s="201">
        <v>830</v>
      </c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47">
        <v>8700</v>
      </c>
      <c r="CS150" s="247"/>
      <c r="CT150" s="247"/>
      <c r="CU150" s="247"/>
      <c r="CV150" s="247"/>
      <c r="CW150" s="247"/>
      <c r="CX150" s="247"/>
      <c r="CY150" s="247"/>
      <c r="CZ150" s="247"/>
      <c r="DA150" s="247"/>
      <c r="DB150" s="247"/>
      <c r="DC150" s="247"/>
      <c r="DD150" s="247"/>
      <c r="DE150" s="247"/>
      <c r="DF150" s="247"/>
      <c r="DG150" s="247"/>
      <c r="DH150" s="247"/>
      <c r="DI150" s="247"/>
      <c r="DJ150" s="247">
        <v>7516994.7999999998</v>
      </c>
      <c r="DK150" s="247"/>
      <c r="DL150" s="247"/>
      <c r="DM150" s="247"/>
      <c r="DN150" s="247"/>
      <c r="DO150" s="247"/>
      <c r="DP150" s="247"/>
      <c r="DQ150" s="247"/>
      <c r="DR150" s="247"/>
      <c r="DS150" s="247"/>
      <c r="DT150" s="247"/>
      <c r="DU150" s="247"/>
      <c r="DV150" s="247"/>
      <c r="DW150" s="247"/>
      <c r="DX150" s="247"/>
      <c r="DY150" s="247"/>
      <c r="DZ150" s="247"/>
      <c r="EA150" s="247"/>
      <c r="EB150" s="247"/>
      <c r="EC150" s="247"/>
      <c r="ED150" s="247"/>
      <c r="EE150" s="247"/>
      <c r="EF150" s="247"/>
      <c r="EG150" s="247"/>
      <c r="EH150" s="247"/>
      <c r="EI150" s="247"/>
      <c r="EJ150" s="247"/>
      <c r="EK150" s="247"/>
      <c r="EL150" s="247"/>
      <c r="EM150" s="247"/>
      <c r="EN150" s="247"/>
      <c r="EO150" s="247"/>
      <c r="EP150" s="247"/>
      <c r="EQ150" s="247"/>
      <c r="ER150" s="247"/>
      <c r="ES150" s="247"/>
      <c r="ET150" s="248">
        <f>SUM(CR150:ES150)</f>
        <v>7525694.7999999998</v>
      </c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9"/>
    </row>
    <row r="151" spans="1:203" ht="37.5" customHeight="1"/>
    <row r="152" spans="1:203">
      <c r="A152" s="1" t="s">
        <v>132</v>
      </c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Z152" s="1" t="s">
        <v>139</v>
      </c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N152" s="294" t="s">
        <v>248</v>
      </c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</row>
    <row r="153" spans="1:203" s="16" customFormat="1">
      <c r="O153" s="134" t="s">
        <v>133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K153" s="134" t="s">
        <v>134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CR153" s="292" t="s">
        <v>133</v>
      </c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32"/>
      <c r="DK153" s="32"/>
      <c r="DL153" s="32"/>
      <c r="DM153" s="32"/>
      <c r="DN153" s="292" t="s">
        <v>134</v>
      </c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3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3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44"/>
      <c r="FM155" s="44"/>
      <c r="FN155" s="44"/>
    </row>
    <row r="156" spans="1:203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34" t="s">
        <v>229</v>
      </c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32"/>
      <c r="FM156" s="32"/>
      <c r="FN156" s="32"/>
    </row>
    <row r="157" spans="1:20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77" t="s">
        <v>249</v>
      </c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23"/>
      <c r="CM158" s="23"/>
      <c r="CN158" s="23"/>
      <c r="CO158" s="23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L158" s="294" t="s">
        <v>250</v>
      </c>
      <c r="DM158" s="294"/>
      <c r="DN158" s="294"/>
      <c r="DO158" s="294"/>
      <c r="DP158" s="294"/>
      <c r="DQ158" s="294"/>
      <c r="DR158" s="294"/>
      <c r="DS158" s="294"/>
      <c r="DT158" s="294"/>
      <c r="DU158" s="294"/>
      <c r="DV158" s="294"/>
      <c r="DW158" s="294"/>
      <c r="DX158" s="294"/>
      <c r="DY158" s="294"/>
      <c r="DZ158" s="294"/>
      <c r="EA158" s="294"/>
      <c r="EB158" s="294"/>
      <c r="EC158" s="294"/>
      <c r="ED158" s="294"/>
      <c r="EE158" s="294"/>
      <c r="EF158" s="294"/>
      <c r="EG158" s="294"/>
      <c r="EH158" s="294"/>
      <c r="EI158" s="294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3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34" t="s">
        <v>231</v>
      </c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25"/>
      <c r="CM159" s="25"/>
      <c r="CN159" s="25"/>
      <c r="CO159" s="25"/>
      <c r="CP159" s="134" t="s">
        <v>133</v>
      </c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32"/>
      <c r="DI159" s="32"/>
      <c r="DJ159" s="32"/>
      <c r="DK159" s="32"/>
      <c r="DL159" s="292" t="s">
        <v>134</v>
      </c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3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23"/>
      <c r="AM161" s="23"/>
      <c r="AN161" s="23"/>
      <c r="AO161" s="23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23"/>
      <c r="CK161" s="23"/>
      <c r="CL161" s="23"/>
      <c r="CM161" s="2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34" t="s">
        <v>231</v>
      </c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25"/>
      <c r="AM162" s="25"/>
      <c r="AN162" s="25"/>
      <c r="AO162" s="25"/>
      <c r="AP162" s="134" t="s">
        <v>133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L162" s="134" t="s">
        <v>134</v>
      </c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N162" s="134" t="s">
        <v>233</v>
      </c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78" t="s">
        <v>135</v>
      </c>
      <c r="B164" s="178"/>
      <c r="C164" s="83"/>
      <c r="D164" s="83"/>
      <c r="E164" s="83"/>
      <c r="F164" s="83"/>
      <c r="G164" s="202" t="s">
        <v>135</v>
      </c>
      <c r="H164" s="202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202">
        <v>20</v>
      </c>
      <c r="AC164" s="202"/>
      <c r="AD164" s="202"/>
      <c r="AE164" s="202"/>
      <c r="AF164" s="184"/>
      <c r="AG164" s="184"/>
      <c r="AH164" s="184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6">
    <mergeCell ref="GD33:GU34"/>
    <mergeCell ref="FL147:GJ148"/>
    <mergeCell ref="GM147:GU148"/>
    <mergeCell ref="GE72:GV73"/>
    <mergeCell ref="GW72:HN73"/>
    <mergeCell ref="AJ3:EB3"/>
    <mergeCell ref="ET3:FK3"/>
    <mergeCell ref="ET4:FK4"/>
    <mergeCell ref="BS5:CP5"/>
    <mergeCell ref="CQ5:CT5"/>
    <mergeCell ref="CU5:CW5"/>
    <mergeCell ref="ET5:FK5"/>
    <mergeCell ref="BZ14:CF14"/>
    <mergeCell ref="CG14:CQ14"/>
    <mergeCell ref="CR14:DI14"/>
    <mergeCell ref="DJ14:EA14"/>
    <mergeCell ref="ET6:FK6"/>
    <mergeCell ref="AI7:EA7"/>
    <mergeCell ref="ET7:FK7"/>
    <mergeCell ref="AI8:EA8"/>
    <mergeCell ref="FP37:GC37"/>
    <mergeCell ref="FP38:GC38"/>
    <mergeCell ref="FL33:GC34"/>
    <mergeCell ref="ET9:FK9"/>
    <mergeCell ref="ET10:FK10"/>
    <mergeCell ref="ET11:FK11"/>
    <mergeCell ref="ET12:FK12"/>
    <mergeCell ref="ET15:FK15"/>
    <mergeCell ref="ET19:FK19"/>
    <mergeCell ref="ET20:FK20"/>
    <mergeCell ref="ET8:FK8"/>
    <mergeCell ref="AE6:ED6"/>
    <mergeCell ref="ET14:FK14"/>
    <mergeCell ref="A15:BY15"/>
    <mergeCell ref="BZ15:CF15"/>
    <mergeCell ref="CG15:CQ15"/>
    <mergeCell ref="CR15:DI15"/>
    <mergeCell ref="DJ15:EA15"/>
    <mergeCell ref="EB14:ES14"/>
    <mergeCell ref="EB15:ES15"/>
    <mergeCell ref="A14:BY14"/>
    <mergeCell ref="A16:BY16"/>
    <mergeCell ref="BZ16:CF16"/>
    <mergeCell ref="CG16:CQ16"/>
    <mergeCell ref="CR16:DI16"/>
    <mergeCell ref="DJ16:EA16"/>
    <mergeCell ref="A17:BY17"/>
    <mergeCell ref="BZ17:CF17"/>
    <mergeCell ref="ET16:FK16"/>
    <mergeCell ref="ET17:FK17"/>
    <mergeCell ref="ET18:FK18"/>
    <mergeCell ref="EB16:ES16"/>
    <mergeCell ref="A19:BY19"/>
    <mergeCell ref="BZ19:CF19"/>
    <mergeCell ref="CG19:CQ19"/>
    <mergeCell ref="CR19:DI19"/>
    <mergeCell ref="DJ19:EA19"/>
    <mergeCell ref="EB19:ES19"/>
    <mergeCell ref="A18:BY18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B20:ES20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BZ25:CF26"/>
    <mergeCell ref="CG25:CQ26"/>
    <mergeCell ref="CR25:DI2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DJ27:EA27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6:FK36"/>
    <mergeCell ref="CG36:CQ36"/>
    <mergeCell ref="CR36:DI36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FM72:GA72"/>
    <mergeCell ref="FM73:GD73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DJ76:EA76"/>
    <mergeCell ref="EB76:ES76"/>
    <mergeCell ref="CG75:CQ75"/>
    <mergeCell ref="CR75:DI75"/>
    <mergeCell ref="DJ75:EA75"/>
    <mergeCell ref="EB75:ES75"/>
    <mergeCell ref="BZ77:CF78"/>
    <mergeCell ref="CG77:CQ78"/>
    <mergeCell ref="CR77:DI78"/>
    <mergeCell ref="A76:BY76"/>
    <mergeCell ref="BZ76:CF76"/>
    <mergeCell ref="CG76:CQ76"/>
    <mergeCell ref="CR76:DI76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A77:BY77"/>
    <mergeCell ref="BZ80:CF80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CG80:CQ80"/>
    <mergeCell ref="ET80:FK80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ET82:FK82"/>
    <mergeCell ref="BZ82:CF82"/>
    <mergeCell ref="CG82:CQ82"/>
    <mergeCell ref="CR82:DI82"/>
    <mergeCell ref="DJ82:EA82"/>
    <mergeCell ref="ET84:FK84"/>
    <mergeCell ref="FM82:GA82"/>
    <mergeCell ref="A83:BY83"/>
    <mergeCell ref="BZ83:CF83"/>
    <mergeCell ref="CG83:CQ83"/>
    <mergeCell ref="CR83:DI83"/>
    <mergeCell ref="DJ83:EA83"/>
    <mergeCell ref="EB83:ES83"/>
    <mergeCell ref="ET83:FK83"/>
    <mergeCell ref="FM83:GD83"/>
    <mergeCell ref="A82:BY82"/>
    <mergeCell ref="EB82:ES82"/>
    <mergeCell ref="ET85:FK85"/>
    <mergeCell ref="ET86:FK86"/>
    <mergeCell ref="A85:BY85"/>
    <mergeCell ref="BZ85:CF85"/>
    <mergeCell ref="CG85:CQ85"/>
    <mergeCell ref="CR85:DI85"/>
    <mergeCell ref="DJ85:EA85"/>
    <mergeCell ref="EB85:ES85"/>
    <mergeCell ref="A84:BY84"/>
    <mergeCell ref="BZ84:CF84"/>
    <mergeCell ref="CG84:CQ84"/>
    <mergeCell ref="CR84:DI84"/>
    <mergeCell ref="DJ84:EA84"/>
    <mergeCell ref="EB84:ES84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B86:ES86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BZ91:CF92"/>
    <mergeCell ref="CG91:CQ92"/>
    <mergeCell ref="CR91:DI92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DJ93:EA93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4:BY104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CG108:CQ108"/>
    <mergeCell ref="CR108:DI108"/>
    <mergeCell ref="DJ108:EA108"/>
    <mergeCell ref="EB108:ES108"/>
    <mergeCell ref="EB103:ES104"/>
    <mergeCell ref="ET103:FK104"/>
    <mergeCell ref="ET105:FK105"/>
    <mergeCell ref="ET108:FK108"/>
    <mergeCell ref="BZ107:CF107"/>
    <mergeCell ref="CG107:CQ107"/>
    <mergeCell ref="CR107:DI107"/>
    <mergeCell ref="DJ107:EA107"/>
    <mergeCell ref="DJ105:EA105"/>
    <mergeCell ref="EB105:ES105"/>
    <mergeCell ref="BZ102:CF102"/>
    <mergeCell ref="CG102:CQ102"/>
    <mergeCell ref="A109:BY109"/>
    <mergeCell ref="BZ109:CF109"/>
    <mergeCell ref="CG109:CQ109"/>
    <mergeCell ref="CR109:DI109"/>
    <mergeCell ref="DJ109:EA109"/>
    <mergeCell ref="EB109:ES109"/>
    <mergeCell ref="ET109:FK109"/>
    <mergeCell ref="A108:BY108"/>
    <mergeCell ref="BZ108:CF108"/>
    <mergeCell ref="A110:BY110"/>
    <mergeCell ref="BZ110:CF110"/>
    <mergeCell ref="CG110:CQ110"/>
    <mergeCell ref="CR110:DI110"/>
    <mergeCell ref="DJ110:EA110"/>
    <mergeCell ref="EB110:ES110"/>
    <mergeCell ref="ET110:FK110"/>
    <mergeCell ref="FM110:FY110"/>
    <mergeCell ref="GA110:GL110"/>
    <mergeCell ref="A111:BY111"/>
    <mergeCell ref="BZ111:CF111"/>
    <mergeCell ref="CG111:CQ111"/>
    <mergeCell ref="CR111:DI111"/>
    <mergeCell ref="DJ111:EA111"/>
    <mergeCell ref="EB111:ES111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ET115:FK115"/>
    <mergeCell ref="A116:BY116"/>
    <mergeCell ref="BZ116:CF117"/>
    <mergeCell ref="CG116:CQ117"/>
    <mergeCell ref="CR116:DI117"/>
    <mergeCell ref="DJ116:EA117"/>
    <mergeCell ref="ET118:FK118"/>
    <mergeCell ref="FM113:GL115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70C0"/>
  </sheetPr>
  <dimension ref="A1:GV165"/>
  <sheetViews>
    <sheetView topLeftCell="X22" zoomScaleNormal="100" zoomScaleSheetLayoutView="100" workbookViewId="0">
      <selection activeCell="DJ37" sqref="DJ37:EA37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77" width="0.85546875" style="1"/>
    <col min="178" max="178" width="5.28515625" style="1" bestFit="1" customWidth="1"/>
    <col min="179" max="193" width="0.85546875" style="1"/>
    <col min="194" max="194" width="4.140625" style="1" customWidth="1"/>
    <col min="195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90" t="s">
        <v>237</v>
      </c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34"/>
      <c r="ED3" s="34"/>
      <c r="ET3" s="263" t="s">
        <v>16</v>
      </c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5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266" t="s">
        <v>162</v>
      </c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8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83" t="s">
        <v>242</v>
      </c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178">
        <v>20</v>
      </c>
      <c r="CR5" s="178"/>
      <c r="CS5" s="178"/>
      <c r="CT5" s="178"/>
      <c r="CU5" s="252" t="s">
        <v>251</v>
      </c>
      <c r="CV5" s="252"/>
      <c r="CW5" s="252"/>
      <c r="CX5" s="32" t="s">
        <v>29</v>
      </c>
      <c r="ER5" s="35" t="s">
        <v>18</v>
      </c>
      <c r="ET5" s="257" t="s">
        <v>243</v>
      </c>
      <c r="EU5" s="258"/>
      <c r="EV5" s="258"/>
      <c r="EW5" s="258"/>
      <c r="EX5" s="258"/>
      <c r="EY5" s="258"/>
      <c r="EZ5" s="258"/>
      <c r="FA5" s="258"/>
      <c r="FB5" s="258"/>
      <c r="FC5" s="258"/>
      <c r="FD5" s="258"/>
      <c r="FE5" s="258"/>
      <c r="FF5" s="258"/>
      <c r="FG5" s="258"/>
      <c r="FH5" s="258"/>
      <c r="FI5" s="258"/>
      <c r="FJ5" s="258"/>
      <c r="FK5" s="259"/>
    </row>
    <row r="6" spans="1:170" ht="13.5" customHeight="1">
      <c r="A6" s="5" t="s">
        <v>167</v>
      </c>
      <c r="AE6" s="179" t="s">
        <v>247</v>
      </c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R6" s="35" t="s">
        <v>19</v>
      </c>
      <c r="ET6" s="257" t="s">
        <v>244</v>
      </c>
      <c r="EU6" s="258"/>
      <c r="EV6" s="258"/>
      <c r="EW6" s="258"/>
      <c r="EX6" s="258"/>
      <c r="EY6" s="258"/>
      <c r="EZ6" s="258"/>
      <c r="FA6" s="258"/>
      <c r="FB6" s="258"/>
      <c r="FC6" s="258"/>
      <c r="FD6" s="258"/>
      <c r="FE6" s="258"/>
      <c r="FF6" s="258"/>
      <c r="FG6" s="258"/>
      <c r="FH6" s="258"/>
      <c r="FI6" s="258"/>
      <c r="FJ6" s="258"/>
      <c r="FK6" s="259"/>
    </row>
    <row r="7" spans="1:170" ht="13.5" customHeight="1">
      <c r="A7" s="5" t="s">
        <v>168</v>
      </c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T7" s="257"/>
      <c r="EU7" s="258"/>
      <c r="EV7" s="258"/>
      <c r="EW7" s="258"/>
      <c r="EX7" s="258"/>
      <c r="EY7" s="258"/>
      <c r="EZ7" s="258"/>
      <c r="FA7" s="258"/>
      <c r="FB7" s="258"/>
      <c r="FC7" s="258"/>
      <c r="FD7" s="258"/>
      <c r="FE7" s="258"/>
      <c r="FF7" s="258"/>
      <c r="FG7" s="258"/>
      <c r="FH7" s="258"/>
      <c r="FI7" s="258"/>
      <c r="FJ7" s="258"/>
      <c r="FK7" s="259"/>
    </row>
    <row r="8" spans="1:170" ht="13.5" customHeight="1">
      <c r="A8" s="5" t="s">
        <v>169</v>
      </c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R8" s="35" t="s">
        <v>20</v>
      </c>
      <c r="ET8" s="257" t="s">
        <v>245</v>
      </c>
      <c r="EU8" s="258"/>
      <c r="EV8" s="258"/>
      <c r="EW8" s="258"/>
      <c r="EX8" s="258"/>
      <c r="EY8" s="258"/>
      <c r="EZ8" s="258"/>
      <c r="FA8" s="258"/>
      <c r="FB8" s="258"/>
      <c r="FC8" s="258"/>
      <c r="FD8" s="258"/>
      <c r="FE8" s="258"/>
      <c r="FF8" s="258"/>
      <c r="FG8" s="258"/>
      <c r="FH8" s="258"/>
      <c r="FI8" s="258"/>
      <c r="FJ8" s="258"/>
      <c r="FK8" s="259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57"/>
      <c r="EU9" s="258"/>
      <c r="EV9" s="258"/>
      <c r="EW9" s="258"/>
      <c r="EX9" s="258"/>
      <c r="EY9" s="258"/>
      <c r="EZ9" s="258"/>
      <c r="FA9" s="258"/>
      <c r="FB9" s="258"/>
      <c r="FC9" s="258"/>
      <c r="FD9" s="258"/>
      <c r="FE9" s="258"/>
      <c r="FF9" s="258"/>
      <c r="FG9" s="258"/>
      <c r="FH9" s="258"/>
      <c r="FI9" s="258"/>
      <c r="FJ9" s="258"/>
      <c r="FK9" s="259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57" t="s">
        <v>246</v>
      </c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9"/>
    </row>
    <row r="11" spans="1:170" ht="14.1" customHeight="1">
      <c r="A11" s="10" t="s">
        <v>236</v>
      </c>
      <c r="ER11" s="35"/>
      <c r="ET11" s="257"/>
      <c r="EU11" s="258"/>
      <c r="EV11" s="258"/>
      <c r="EW11" s="258"/>
      <c r="EX11" s="258"/>
      <c r="EY11" s="258"/>
      <c r="EZ11" s="258"/>
      <c r="FA11" s="258"/>
      <c r="FB11" s="258"/>
      <c r="FC11" s="258"/>
      <c r="FD11" s="258"/>
      <c r="FE11" s="258"/>
      <c r="FF11" s="258"/>
      <c r="FG11" s="258"/>
      <c r="FH11" s="258"/>
      <c r="FI11" s="258"/>
      <c r="FJ11" s="258"/>
      <c r="FK11" s="259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60" t="s">
        <v>22</v>
      </c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2"/>
    </row>
    <row r="13" spans="1:170" ht="9" customHeight="1"/>
    <row r="14" spans="1:170" s="12" customFormat="1" ht="33" customHeight="1">
      <c r="A14" s="160" t="s">
        <v>136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1"/>
      <c r="BZ14" s="123" t="s">
        <v>137</v>
      </c>
      <c r="CA14" s="123"/>
      <c r="CB14" s="123"/>
      <c r="CC14" s="123"/>
      <c r="CD14" s="123"/>
      <c r="CE14" s="123"/>
      <c r="CF14" s="123"/>
      <c r="CG14" s="123" t="s">
        <v>173</v>
      </c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253" t="s">
        <v>174</v>
      </c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 t="s">
        <v>175</v>
      </c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 t="s">
        <v>2</v>
      </c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 t="s">
        <v>1</v>
      </c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6"/>
      <c r="FL14" s="39"/>
      <c r="FM14" s="39"/>
      <c r="FN14" s="39"/>
    </row>
    <row r="15" spans="1:170" s="13" customFormat="1" ht="12" customHeight="1" thickBot="1">
      <c r="A15" s="158">
        <v>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98">
        <v>2</v>
      </c>
      <c r="CA15" s="98"/>
      <c r="CB15" s="98"/>
      <c r="CC15" s="98"/>
      <c r="CD15" s="98"/>
      <c r="CE15" s="98"/>
      <c r="CF15" s="98"/>
      <c r="CG15" s="98">
        <v>3</v>
      </c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255">
        <v>4</v>
      </c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>
        <v>5</v>
      </c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>
        <v>6</v>
      </c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>
        <v>7</v>
      </c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69"/>
      <c r="FL15" s="40"/>
      <c r="FM15" s="40"/>
      <c r="FN15" s="40"/>
    </row>
    <row r="16" spans="1:170" ht="22.5" customHeight="1">
      <c r="A16" s="191" t="s">
        <v>176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2"/>
      <c r="BZ16" s="138" t="s">
        <v>0</v>
      </c>
      <c r="CA16" s="139"/>
      <c r="CB16" s="139"/>
      <c r="CC16" s="139"/>
      <c r="CD16" s="139"/>
      <c r="CE16" s="139"/>
      <c r="CF16" s="139"/>
      <c r="CG16" s="140">
        <v>100</v>
      </c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254">
        <f>CR17+CR18+CR19+CR20+CR24+CR32+CR38</f>
        <v>182188.77</v>
      </c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>
        <f>DJ17+DJ18+DJ19+DJ20+DJ24+DJ32+DJ38</f>
        <v>16961507.399999999</v>
      </c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83">
        <f>EB17+EB18+EB19+EB20+EB24+EB32+EB38</f>
        <v>0</v>
      </c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54">
        <f>SUM(CR16:ES16)</f>
        <v>17143696.169999998</v>
      </c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70"/>
    </row>
    <row r="17" spans="1:167" ht="15" customHeight="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3"/>
      <c r="BZ17" s="65" t="s">
        <v>3</v>
      </c>
      <c r="CA17" s="66"/>
      <c r="CB17" s="66"/>
      <c r="CC17" s="66"/>
      <c r="CD17" s="66"/>
      <c r="CE17" s="66"/>
      <c r="CF17" s="66"/>
      <c r="CG17" s="97">
        <v>120</v>
      </c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33">
        <f>SUM(CR17:ES17)</f>
        <v>0</v>
      </c>
      <c r="EU17" s="233"/>
      <c r="EV17" s="233"/>
      <c r="EW17" s="233"/>
      <c r="EX17" s="233"/>
      <c r="EY17" s="233"/>
      <c r="EZ17" s="233"/>
      <c r="FA17" s="233"/>
      <c r="FB17" s="233"/>
      <c r="FC17" s="233"/>
      <c r="FD17" s="233"/>
      <c r="FE17" s="233"/>
      <c r="FF17" s="233"/>
      <c r="FG17" s="233"/>
      <c r="FH17" s="233"/>
      <c r="FI17" s="233"/>
      <c r="FJ17" s="233"/>
      <c r="FK17" s="234"/>
    </row>
    <row r="18" spans="1:167" ht="15" customHeight="1">
      <c r="A18" s="162" t="s">
        <v>177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3"/>
      <c r="BZ18" s="65" t="s">
        <v>4</v>
      </c>
      <c r="CA18" s="66"/>
      <c r="CB18" s="66"/>
      <c r="CC18" s="66"/>
      <c r="CD18" s="66"/>
      <c r="CE18" s="66"/>
      <c r="CF18" s="66"/>
      <c r="CG18" s="97">
        <v>130</v>
      </c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0">
        <f>2825751.03+192508.28</f>
        <v>3018259.3099999996</v>
      </c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33">
        <f>SUM(CR18:ES18)</f>
        <v>3018259.3099999996</v>
      </c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4"/>
    </row>
    <row r="19" spans="1:167" ht="15" customHeight="1">
      <c r="A19" s="162" t="s">
        <v>178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3"/>
      <c r="BZ19" s="65" t="s">
        <v>5</v>
      </c>
      <c r="CA19" s="66"/>
      <c r="CB19" s="66"/>
      <c r="CC19" s="66"/>
      <c r="CD19" s="66"/>
      <c r="CE19" s="66"/>
      <c r="CF19" s="66"/>
      <c r="CG19" s="97">
        <v>140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33">
        <f>SUM(CR19:ES19)</f>
        <v>0</v>
      </c>
      <c r="EU19" s="233"/>
      <c r="EV19" s="233"/>
      <c r="EW19" s="233"/>
      <c r="EX19" s="233"/>
      <c r="EY19" s="233"/>
      <c r="EZ19" s="233"/>
      <c r="FA19" s="233"/>
      <c r="FB19" s="233"/>
      <c r="FC19" s="233"/>
      <c r="FD19" s="233"/>
      <c r="FE19" s="233"/>
      <c r="FF19" s="233"/>
      <c r="FG19" s="233"/>
      <c r="FH19" s="233"/>
      <c r="FI19" s="233"/>
      <c r="FJ19" s="233"/>
      <c r="FK19" s="234"/>
    </row>
    <row r="20" spans="1:167" ht="15" customHeight="1">
      <c r="A20" s="162" t="s">
        <v>145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3"/>
      <c r="BZ20" s="65" t="s">
        <v>6</v>
      </c>
      <c r="CA20" s="66"/>
      <c r="CB20" s="66"/>
      <c r="CC20" s="66"/>
      <c r="CD20" s="66"/>
      <c r="CE20" s="66"/>
      <c r="CF20" s="66"/>
      <c r="CG20" s="97">
        <v>150</v>
      </c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33">
        <f>DJ21+DJ23</f>
        <v>0</v>
      </c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  <c r="DZ20" s="233"/>
      <c r="EA20" s="233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33">
        <f>SUM(CR20:ES20)</f>
        <v>0</v>
      </c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4"/>
    </row>
    <row r="21" spans="1:167" ht="12" customHeight="1">
      <c r="A21" s="164" t="s">
        <v>23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5"/>
      <c r="BZ21" s="79" t="s">
        <v>7</v>
      </c>
      <c r="CA21" s="80"/>
      <c r="CB21" s="80"/>
      <c r="CC21" s="80"/>
      <c r="CD21" s="80"/>
      <c r="CE21" s="80"/>
      <c r="CF21" s="81"/>
      <c r="CG21" s="73">
        <v>152</v>
      </c>
      <c r="CH21" s="74"/>
      <c r="CI21" s="74"/>
      <c r="CJ21" s="74"/>
      <c r="CK21" s="74"/>
      <c r="CL21" s="74"/>
      <c r="CM21" s="74"/>
      <c r="CN21" s="74"/>
      <c r="CO21" s="74"/>
      <c r="CP21" s="74"/>
      <c r="CQ21" s="75"/>
      <c r="CR21" s="271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3"/>
      <c r="DJ21" s="235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7"/>
      <c r="EB21" s="271"/>
      <c r="EC21" s="272"/>
      <c r="ED21" s="272"/>
      <c r="EE21" s="272"/>
      <c r="EF21" s="272"/>
      <c r="EG21" s="272"/>
      <c r="EH21" s="272"/>
      <c r="EI21" s="272"/>
      <c r="EJ21" s="272"/>
      <c r="EK21" s="272"/>
      <c r="EL21" s="272"/>
      <c r="EM21" s="272"/>
      <c r="EN21" s="272"/>
      <c r="EO21" s="272"/>
      <c r="EP21" s="272"/>
      <c r="EQ21" s="272"/>
      <c r="ER21" s="272"/>
      <c r="ES21" s="273"/>
      <c r="ET21" s="241">
        <f>SUM(CR21:ES22)</f>
        <v>0</v>
      </c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3"/>
    </row>
    <row r="22" spans="1:167" ht="22.5" customHeight="1">
      <c r="A22" s="142" t="s">
        <v>158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3"/>
      <c r="BZ22" s="82"/>
      <c r="CA22" s="83"/>
      <c r="CB22" s="83"/>
      <c r="CC22" s="83"/>
      <c r="CD22" s="83"/>
      <c r="CE22" s="83"/>
      <c r="CF22" s="84"/>
      <c r="CG22" s="76"/>
      <c r="CH22" s="77"/>
      <c r="CI22" s="77"/>
      <c r="CJ22" s="77"/>
      <c r="CK22" s="77"/>
      <c r="CL22" s="77"/>
      <c r="CM22" s="77"/>
      <c r="CN22" s="77"/>
      <c r="CO22" s="77"/>
      <c r="CP22" s="77"/>
      <c r="CQ22" s="78"/>
      <c r="CR22" s="274"/>
      <c r="CS22" s="275"/>
      <c r="CT22" s="275"/>
      <c r="CU22" s="275"/>
      <c r="CV22" s="275"/>
      <c r="CW22" s="275"/>
      <c r="CX22" s="275"/>
      <c r="CY22" s="275"/>
      <c r="CZ22" s="275"/>
      <c r="DA22" s="275"/>
      <c r="DB22" s="275"/>
      <c r="DC22" s="275"/>
      <c r="DD22" s="275"/>
      <c r="DE22" s="275"/>
      <c r="DF22" s="275"/>
      <c r="DG22" s="275"/>
      <c r="DH22" s="275"/>
      <c r="DI22" s="276"/>
      <c r="DJ22" s="238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40"/>
      <c r="EB22" s="274"/>
      <c r="EC22" s="275"/>
      <c r="ED22" s="275"/>
      <c r="EE22" s="275"/>
      <c r="EF22" s="275"/>
      <c r="EG22" s="275"/>
      <c r="EH22" s="275"/>
      <c r="EI22" s="275"/>
      <c r="EJ22" s="275"/>
      <c r="EK22" s="275"/>
      <c r="EL22" s="275"/>
      <c r="EM22" s="275"/>
      <c r="EN22" s="275"/>
      <c r="EO22" s="275"/>
      <c r="EP22" s="275"/>
      <c r="EQ22" s="275"/>
      <c r="ER22" s="275"/>
      <c r="ES22" s="276"/>
      <c r="ET22" s="244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6"/>
    </row>
    <row r="23" spans="1:167" ht="12" customHeight="1">
      <c r="A23" s="144" t="s">
        <v>146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5"/>
      <c r="BZ23" s="65" t="s">
        <v>8</v>
      </c>
      <c r="CA23" s="66"/>
      <c r="CB23" s="66"/>
      <c r="CC23" s="66"/>
      <c r="CD23" s="66"/>
      <c r="CE23" s="66"/>
      <c r="CF23" s="66"/>
      <c r="CG23" s="97">
        <v>153</v>
      </c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33">
        <f>SUM(CR23:ES23)</f>
        <v>0</v>
      </c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3"/>
      <c r="FF23" s="233"/>
      <c r="FG23" s="233"/>
      <c r="FH23" s="233"/>
      <c r="FI23" s="233"/>
      <c r="FJ23" s="233"/>
      <c r="FK23" s="234"/>
    </row>
    <row r="24" spans="1:167" ht="15" customHeight="1">
      <c r="A24" s="162" t="s">
        <v>140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3"/>
      <c r="BZ24" s="65" t="s">
        <v>9</v>
      </c>
      <c r="CA24" s="66"/>
      <c r="CB24" s="66"/>
      <c r="CC24" s="66"/>
      <c r="CD24" s="66"/>
      <c r="CE24" s="66"/>
      <c r="CF24" s="66"/>
      <c r="CG24" s="97">
        <v>170</v>
      </c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233">
        <f>CR25+CR27+CR31</f>
        <v>0</v>
      </c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>
        <f>DJ25+DJ27+DJ31</f>
        <v>-92450</v>
      </c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33">
        <f>SUM(CR24:ES24)</f>
        <v>-92450</v>
      </c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4"/>
    </row>
    <row r="25" spans="1:167" ht="12" customHeight="1">
      <c r="A25" s="164" t="s">
        <v>23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5"/>
      <c r="BZ25" s="79" t="s">
        <v>10</v>
      </c>
      <c r="CA25" s="80"/>
      <c r="CB25" s="80"/>
      <c r="CC25" s="80"/>
      <c r="CD25" s="80"/>
      <c r="CE25" s="80"/>
      <c r="CF25" s="81"/>
      <c r="CG25" s="73">
        <v>171</v>
      </c>
      <c r="CH25" s="74"/>
      <c r="CI25" s="74"/>
      <c r="CJ25" s="74"/>
      <c r="CK25" s="74"/>
      <c r="CL25" s="74"/>
      <c r="CM25" s="74"/>
      <c r="CN25" s="74"/>
      <c r="CO25" s="74"/>
      <c r="CP25" s="74"/>
      <c r="CQ25" s="75"/>
      <c r="CR25" s="235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7"/>
      <c r="DJ25" s="235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36"/>
      <c r="DX25" s="236"/>
      <c r="DY25" s="236"/>
      <c r="DZ25" s="236"/>
      <c r="EA25" s="237"/>
      <c r="EB25" s="271"/>
      <c r="EC25" s="272"/>
      <c r="ED25" s="272"/>
      <c r="EE25" s="272"/>
      <c r="EF25" s="272"/>
      <c r="EG25" s="272"/>
      <c r="EH25" s="272"/>
      <c r="EI25" s="272"/>
      <c r="EJ25" s="272"/>
      <c r="EK25" s="272"/>
      <c r="EL25" s="272"/>
      <c r="EM25" s="272"/>
      <c r="EN25" s="272"/>
      <c r="EO25" s="272"/>
      <c r="EP25" s="272"/>
      <c r="EQ25" s="272"/>
      <c r="ER25" s="272"/>
      <c r="ES25" s="273"/>
      <c r="ET25" s="241">
        <f>SUM(CR25:ES26)</f>
        <v>0</v>
      </c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3"/>
    </row>
    <row r="26" spans="1:167" ht="12" customHeight="1">
      <c r="A26" s="142" t="s">
        <v>24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3"/>
      <c r="BZ26" s="82"/>
      <c r="CA26" s="83"/>
      <c r="CB26" s="83"/>
      <c r="CC26" s="83"/>
      <c r="CD26" s="83"/>
      <c r="CE26" s="83"/>
      <c r="CF26" s="84"/>
      <c r="CG26" s="76"/>
      <c r="CH26" s="77"/>
      <c r="CI26" s="77"/>
      <c r="CJ26" s="77"/>
      <c r="CK26" s="77"/>
      <c r="CL26" s="77"/>
      <c r="CM26" s="77"/>
      <c r="CN26" s="77"/>
      <c r="CO26" s="77"/>
      <c r="CP26" s="77"/>
      <c r="CQ26" s="78"/>
      <c r="CR26" s="238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40"/>
      <c r="DJ26" s="238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40"/>
      <c r="EB26" s="274"/>
      <c r="EC26" s="275"/>
      <c r="ED26" s="275"/>
      <c r="EE26" s="275"/>
      <c r="EF26" s="275"/>
      <c r="EG26" s="275"/>
      <c r="EH26" s="275"/>
      <c r="EI26" s="275"/>
      <c r="EJ26" s="275"/>
      <c r="EK26" s="275"/>
      <c r="EL26" s="275"/>
      <c r="EM26" s="275"/>
      <c r="EN26" s="275"/>
      <c r="EO26" s="275"/>
      <c r="EP26" s="275"/>
      <c r="EQ26" s="275"/>
      <c r="ER26" s="275"/>
      <c r="ES26" s="276"/>
      <c r="ET26" s="244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6"/>
    </row>
    <row r="27" spans="1:167" ht="12" customHeight="1">
      <c r="A27" s="144" t="s">
        <v>25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5"/>
      <c r="BZ27" s="65" t="s">
        <v>11</v>
      </c>
      <c r="CA27" s="66"/>
      <c r="CB27" s="66"/>
      <c r="CC27" s="66"/>
      <c r="CD27" s="66"/>
      <c r="CE27" s="66"/>
      <c r="CF27" s="66"/>
      <c r="CG27" s="97">
        <v>172</v>
      </c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>
        <v>-92450</v>
      </c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33">
        <f>SUM(CR27:ES27)</f>
        <v>-92450</v>
      </c>
      <c r="EU27" s="233"/>
      <c r="EV27" s="233"/>
      <c r="EW27" s="233"/>
      <c r="EX27" s="233"/>
      <c r="EY27" s="233"/>
      <c r="EZ27" s="233"/>
      <c r="FA27" s="233"/>
      <c r="FB27" s="233"/>
      <c r="FC27" s="233"/>
      <c r="FD27" s="233"/>
      <c r="FE27" s="233"/>
      <c r="FF27" s="233"/>
      <c r="FG27" s="233"/>
      <c r="FH27" s="233"/>
      <c r="FI27" s="233"/>
      <c r="FJ27" s="233"/>
      <c r="FK27" s="234"/>
    </row>
    <row r="28" spans="1:167" ht="12" customHeight="1">
      <c r="A28" s="164" t="s">
        <v>180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5"/>
      <c r="BZ28" s="79" t="s">
        <v>12</v>
      </c>
      <c r="CA28" s="80"/>
      <c r="CB28" s="80"/>
      <c r="CC28" s="80"/>
      <c r="CD28" s="80"/>
      <c r="CE28" s="80"/>
      <c r="CF28" s="81"/>
      <c r="CG28" s="73">
        <v>172</v>
      </c>
      <c r="CH28" s="74"/>
      <c r="CI28" s="74"/>
      <c r="CJ28" s="74"/>
      <c r="CK28" s="74"/>
      <c r="CL28" s="74"/>
      <c r="CM28" s="74"/>
      <c r="CN28" s="74"/>
      <c r="CO28" s="74"/>
      <c r="CP28" s="74"/>
      <c r="CQ28" s="75"/>
      <c r="CR28" s="235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7"/>
      <c r="DJ28" s="235">
        <v>-92450</v>
      </c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36"/>
      <c r="DX28" s="236"/>
      <c r="DY28" s="236"/>
      <c r="DZ28" s="236"/>
      <c r="EA28" s="237"/>
      <c r="EB28" s="271"/>
      <c r="EC28" s="272"/>
      <c r="ED28" s="272"/>
      <c r="EE28" s="272"/>
      <c r="EF28" s="272"/>
      <c r="EG28" s="272"/>
      <c r="EH28" s="272"/>
      <c r="EI28" s="272"/>
      <c r="EJ28" s="272"/>
      <c r="EK28" s="272"/>
      <c r="EL28" s="272"/>
      <c r="EM28" s="272"/>
      <c r="EN28" s="272"/>
      <c r="EO28" s="272"/>
      <c r="EP28" s="272"/>
      <c r="EQ28" s="272"/>
      <c r="ER28" s="272"/>
      <c r="ES28" s="273"/>
      <c r="ET28" s="241">
        <f>SUM(CR28:ES29)</f>
        <v>-92450</v>
      </c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3"/>
    </row>
    <row r="29" spans="1:167" ht="12" customHeight="1">
      <c r="A29" s="166" t="s">
        <v>181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82"/>
      <c r="CA29" s="83"/>
      <c r="CB29" s="83"/>
      <c r="CC29" s="83"/>
      <c r="CD29" s="83"/>
      <c r="CE29" s="83"/>
      <c r="CF29" s="84"/>
      <c r="CG29" s="76"/>
      <c r="CH29" s="77"/>
      <c r="CI29" s="77"/>
      <c r="CJ29" s="77"/>
      <c r="CK29" s="77"/>
      <c r="CL29" s="77"/>
      <c r="CM29" s="77"/>
      <c r="CN29" s="77"/>
      <c r="CO29" s="77"/>
      <c r="CP29" s="77"/>
      <c r="CQ29" s="78"/>
      <c r="CR29" s="238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40"/>
      <c r="DJ29" s="238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40"/>
      <c r="EB29" s="274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6"/>
      <c r="ET29" s="244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6"/>
    </row>
    <row r="30" spans="1:167" ht="12" customHeight="1">
      <c r="A30" s="170" t="s">
        <v>182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1"/>
      <c r="BZ30" s="172" t="s">
        <v>183</v>
      </c>
      <c r="CA30" s="173"/>
      <c r="CB30" s="173"/>
      <c r="CC30" s="173"/>
      <c r="CD30" s="173"/>
      <c r="CE30" s="173"/>
      <c r="CF30" s="174"/>
      <c r="CG30" s="175">
        <v>172</v>
      </c>
      <c r="CH30" s="176"/>
      <c r="CI30" s="176"/>
      <c r="CJ30" s="176"/>
      <c r="CK30" s="176"/>
      <c r="CL30" s="176"/>
      <c r="CM30" s="176"/>
      <c r="CN30" s="176"/>
      <c r="CO30" s="176"/>
      <c r="CP30" s="176"/>
      <c r="CQ30" s="118"/>
      <c r="CR30" s="277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9"/>
      <c r="DJ30" s="280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2"/>
      <c r="EB30" s="277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279"/>
      <c r="ET30" s="233">
        <f>SUM(CR30:ES30)</f>
        <v>0</v>
      </c>
      <c r="EU30" s="233"/>
      <c r="EV30" s="233"/>
      <c r="EW30" s="233"/>
      <c r="EX30" s="233"/>
      <c r="EY30" s="233"/>
      <c r="EZ30" s="233"/>
      <c r="FA30" s="233"/>
      <c r="FB30" s="233"/>
      <c r="FC30" s="233"/>
      <c r="FD30" s="233"/>
      <c r="FE30" s="233"/>
      <c r="FF30" s="233"/>
      <c r="FG30" s="233"/>
      <c r="FH30" s="233"/>
      <c r="FI30" s="233"/>
      <c r="FJ30" s="233"/>
      <c r="FK30" s="234"/>
    </row>
    <row r="31" spans="1:167" ht="12" customHeight="1">
      <c r="A31" s="144" t="s">
        <v>138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5"/>
      <c r="BZ31" s="65" t="s">
        <v>179</v>
      </c>
      <c r="CA31" s="66"/>
      <c r="CB31" s="66"/>
      <c r="CC31" s="66"/>
      <c r="CD31" s="66"/>
      <c r="CE31" s="66"/>
      <c r="CF31" s="66"/>
      <c r="CG31" s="97">
        <v>173</v>
      </c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33">
        <f>SUM(CR31:ES31)</f>
        <v>0</v>
      </c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4"/>
    </row>
    <row r="32" spans="1:167" ht="15" customHeight="1">
      <c r="A32" s="162" t="s">
        <v>26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3"/>
      <c r="BZ32" s="65" t="s">
        <v>13</v>
      </c>
      <c r="CA32" s="66"/>
      <c r="CB32" s="66"/>
      <c r="CC32" s="66"/>
      <c r="CD32" s="66"/>
      <c r="CE32" s="66"/>
      <c r="CF32" s="66"/>
      <c r="CG32" s="97">
        <v>180</v>
      </c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233">
        <f>CR33+CR35+CR36+CR37</f>
        <v>182188.77</v>
      </c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>
        <f>DJ33+DJ35+DJ36+DJ37</f>
        <v>14035698.09</v>
      </c>
      <c r="DK32" s="233"/>
      <c r="DL32" s="233"/>
      <c r="DM32" s="233"/>
      <c r="DN32" s="233"/>
      <c r="DO32" s="233"/>
      <c r="DP32" s="233"/>
      <c r="DQ32" s="233"/>
      <c r="DR32" s="233"/>
      <c r="DS32" s="233"/>
      <c r="DT32" s="233"/>
      <c r="DU32" s="233"/>
      <c r="DV32" s="233"/>
      <c r="DW32" s="233"/>
      <c r="DX32" s="233"/>
      <c r="DY32" s="233"/>
      <c r="DZ32" s="233"/>
      <c r="EA32" s="233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33">
        <f>SUM(CR32:ES32)</f>
        <v>14217886.859999999</v>
      </c>
      <c r="EU32" s="233"/>
      <c r="EV32" s="233"/>
      <c r="EW32" s="233"/>
      <c r="EX32" s="233"/>
      <c r="EY32" s="233"/>
      <c r="EZ32" s="233"/>
      <c r="FA32" s="233"/>
      <c r="FB32" s="233"/>
      <c r="FC32" s="233"/>
      <c r="FD32" s="233"/>
      <c r="FE32" s="233"/>
      <c r="FF32" s="233"/>
      <c r="FG32" s="233"/>
      <c r="FH32" s="233"/>
      <c r="FI32" s="233"/>
      <c r="FJ32" s="233"/>
      <c r="FK32" s="234"/>
    </row>
    <row r="33" spans="1:203" ht="12" customHeight="1">
      <c r="A33" s="164" t="s">
        <v>23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5"/>
      <c r="BZ33" s="79" t="s">
        <v>184</v>
      </c>
      <c r="CA33" s="80"/>
      <c r="CB33" s="80"/>
      <c r="CC33" s="80"/>
      <c r="CD33" s="80"/>
      <c r="CE33" s="80"/>
      <c r="CF33" s="81"/>
      <c r="CG33" s="73">
        <v>180</v>
      </c>
      <c r="CH33" s="74"/>
      <c r="CI33" s="74"/>
      <c r="CJ33" s="74"/>
      <c r="CK33" s="74"/>
      <c r="CL33" s="74"/>
      <c r="CM33" s="74"/>
      <c r="CN33" s="74"/>
      <c r="CO33" s="74"/>
      <c r="CP33" s="74"/>
      <c r="CQ33" s="75"/>
      <c r="CR33" s="271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72"/>
      <c r="DI33" s="273"/>
      <c r="DJ33" s="235">
        <f>13955848.09</f>
        <v>13955848.09</v>
      </c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7"/>
      <c r="EB33" s="271"/>
      <c r="EC33" s="272"/>
      <c r="ED33" s="272"/>
      <c r="EE33" s="272"/>
      <c r="EF33" s="272"/>
      <c r="EG33" s="272"/>
      <c r="EH33" s="272"/>
      <c r="EI33" s="272"/>
      <c r="EJ33" s="272"/>
      <c r="EK33" s="272"/>
      <c r="EL33" s="272"/>
      <c r="EM33" s="272"/>
      <c r="EN33" s="272"/>
      <c r="EO33" s="272"/>
      <c r="EP33" s="272"/>
      <c r="EQ33" s="272"/>
      <c r="ER33" s="272"/>
      <c r="ES33" s="273"/>
      <c r="ET33" s="241">
        <f>SUM(CR33:ES34)</f>
        <v>13955848.09</v>
      </c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3"/>
      <c r="FL33" s="219" t="s">
        <v>291</v>
      </c>
      <c r="FM33" s="220"/>
      <c r="FN33" s="220"/>
      <c r="FO33" s="220"/>
      <c r="FP33" s="220"/>
      <c r="FQ33" s="220"/>
      <c r="FR33" s="220"/>
      <c r="FS33" s="220"/>
      <c r="FT33" s="220"/>
      <c r="FU33" s="220"/>
      <c r="FV33" s="220"/>
      <c r="FW33" s="220"/>
      <c r="FX33" s="220"/>
      <c r="FY33" s="220"/>
      <c r="FZ33" s="220"/>
      <c r="GA33" s="220"/>
      <c r="GB33" s="220"/>
      <c r="GC33" s="221"/>
      <c r="GD33" s="301">
        <v>-78196.179999999993</v>
      </c>
      <c r="GE33" s="302"/>
      <c r="GF33" s="302"/>
      <c r="GG33" s="302"/>
      <c r="GH33" s="302"/>
      <c r="GI33" s="302"/>
      <c r="GJ33" s="302"/>
      <c r="GK33" s="302"/>
      <c r="GL33" s="302"/>
      <c r="GM33" s="302"/>
      <c r="GN33" s="302"/>
      <c r="GO33" s="302"/>
      <c r="GP33" s="302"/>
      <c r="GQ33" s="302"/>
      <c r="GR33" s="302"/>
      <c r="GS33" s="302"/>
      <c r="GT33" s="302"/>
      <c r="GU33" s="303"/>
    </row>
    <row r="34" spans="1:203" ht="12" customHeight="1">
      <c r="A34" s="142" t="s">
        <v>188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3"/>
      <c r="BZ34" s="82"/>
      <c r="CA34" s="83"/>
      <c r="CB34" s="83"/>
      <c r="CC34" s="83"/>
      <c r="CD34" s="83"/>
      <c r="CE34" s="83"/>
      <c r="CF34" s="84"/>
      <c r="CG34" s="76"/>
      <c r="CH34" s="77"/>
      <c r="CI34" s="77"/>
      <c r="CJ34" s="77"/>
      <c r="CK34" s="77"/>
      <c r="CL34" s="77"/>
      <c r="CM34" s="77"/>
      <c r="CN34" s="77"/>
      <c r="CO34" s="77"/>
      <c r="CP34" s="77"/>
      <c r="CQ34" s="78"/>
      <c r="CR34" s="274"/>
      <c r="CS34" s="275"/>
      <c r="CT34" s="275"/>
      <c r="CU34" s="275"/>
      <c r="CV34" s="275"/>
      <c r="CW34" s="275"/>
      <c r="CX34" s="275"/>
      <c r="CY34" s="275"/>
      <c r="CZ34" s="275"/>
      <c r="DA34" s="275"/>
      <c r="DB34" s="275"/>
      <c r="DC34" s="275"/>
      <c r="DD34" s="275"/>
      <c r="DE34" s="275"/>
      <c r="DF34" s="275"/>
      <c r="DG34" s="275"/>
      <c r="DH34" s="275"/>
      <c r="DI34" s="276"/>
      <c r="DJ34" s="238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40"/>
      <c r="EB34" s="274"/>
      <c r="EC34" s="275"/>
      <c r="ED34" s="275"/>
      <c r="EE34" s="275"/>
      <c r="EF34" s="275"/>
      <c r="EG34" s="275"/>
      <c r="EH34" s="275"/>
      <c r="EI34" s="275"/>
      <c r="EJ34" s="275"/>
      <c r="EK34" s="275"/>
      <c r="EL34" s="275"/>
      <c r="EM34" s="275"/>
      <c r="EN34" s="275"/>
      <c r="EO34" s="275"/>
      <c r="EP34" s="275"/>
      <c r="EQ34" s="275"/>
      <c r="ER34" s="275"/>
      <c r="ES34" s="276"/>
      <c r="ET34" s="244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6"/>
      <c r="FL34" s="222"/>
      <c r="FM34" s="223"/>
      <c r="FN34" s="223"/>
      <c r="FO34" s="223"/>
      <c r="FP34" s="223"/>
      <c r="FQ34" s="223"/>
      <c r="FR34" s="223"/>
      <c r="FS34" s="223"/>
      <c r="FT34" s="223"/>
      <c r="FU34" s="223"/>
      <c r="FV34" s="223"/>
      <c r="FW34" s="223"/>
      <c r="FX34" s="223"/>
      <c r="FY34" s="223"/>
      <c r="FZ34" s="223"/>
      <c r="GA34" s="223"/>
      <c r="GB34" s="223"/>
      <c r="GC34" s="224"/>
      <c r="GD34" s="304"/>
      <c r="GE34" s="305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6"/>
    </row>
    <row r="35" spans="1:203" ht="12" customHeight="1">
      <c r="A35" s="144" t="s">
        <v>189</v>
      </c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5"/>
      <c r="BZ35" s="65" t="s">
        <v>185</v>
      </c>
      <c r="CA35" s="66"/>
      <c r="CB35" s="66"/>
      <c r="CC35" s="66"/>
      <c r="CD35" s="66"/>
      <c r="CE35" s="66"/>
      <c r="CF35" s="66"/>
      <c r="CG35" s="97">
        <v>180</v>
      </c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250">
        <v>182188.77</v>
      </c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33">
        <f>SUM(CR35:ES35)</f>
        <v>182188.77</v>
      </c>
      <c r="EU35" s="233"/>
      <c r="EV35" s="233"/>
      <c r="EW35" s="233"/>
      <c r="EX35" s="233"/>
      <c r="EY35" s="233"/>
      <c r="EZ35" s="233"/>
      <c r="FA35" s="233"/>
      <c r="FB35" s="233"/>
      <c r="FC35" s="233"/>
      <c r="FD35" s="233"/>
      <c r="FE35" s="233"/>
      <c r="FF35" s="233"/>
      <c r="FG35" s="233"/>
      <c r="FH35" s="233"/>
      <c r="FI35" s="233"/>
      <c r="FJ35" s="233"/>
      <c r="FK35" s="234"/>
    </row>
    <row r="36" spans="1:203" ht="12" customHeight="1">
      <c r="A36" s="144" t="s">
        <v>190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5"/>
      <c r="BZ36" s="65" t="s">
        <v>186</v>
      </c>
      <c r="CA36" s="66"/>
      <c r="CB36" s="66"/>
      <c r="CC36" s="66"/>
      <c r="CD36" s="66"/>
      <c r="CE36" s="66"/>
      <c r="CF36" s="66"/>
      <c r="CG36" s="97">
        <v>180</v>
      </c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33">
        <f>SUM(CR36:ES36)</f>
        <v>0</v>
      </c>
      <c r="EU36" s="233"/>
      <c r="EV36" s="233"/>
      <c r="EW36" s="233"/>
      <c r="EX36" s="233"/>
      <c r="EY36" s="233"/>
      <c r="EZ36" s="233"/>
      <c r="FA36" s="233"/>
      <c r="FB36" s="233"/>
      <c r="FC36" s="233"/>
      <c r="FD36" s="233"/>
      <c r="FE36" s="233"/>
      <c r="FF36" s="233"/>
      <c r="FG36" s="233"/>
      <c r="FH36" s="233"/>
      <c r="FI36" s="233"/>
      <c r="FJ36" s="233"/>
      <c r="FK36" s="234"/>
    </row>
    <row r="37" spans="1:203" ht="12" customHeight="1">
      <c r="A37" s="144" t="s">
        <v>191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5"/>
      <c r="BZ37" s="65" t="s">
        <v>187</v>
      </c>
      <c r="CA37" s="66"/>
      <c r="CB37" s="66"/>
      <c r="CC37" s="66"/>
      <c r="CD37" s="66"/>
      <c r="CE37" s="66"/>
      <c r="CF37" s="66"/>
      <c r="CG37" s="97">
        <v>180</v>
      </c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0">
        <f>158046.18-78196.18</f>
        <v>79850</v>
      </c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33">
        <f>SUM(CR37:ES37)</f>
        <v>79850</v>
      </c>
      <c r="EU37" s="233"/>
      <c r="EV37" s="233"/>
      <c r="EW37" s="233"/>
      <c r="EX37" s="233"/>
      <c r="EY37" s="233"/>
      <c r="EZ37" s="233"/>
      <c r="FA37" s="233"/>
      <c r="FB37" s="233"/>
      <c r="FC37" s="233"/>
      <c r="FD37" s="233"/>
      <c r="FE37" s="233"/>
      <c r="FF37" s="233"/>
      <c r="FG37" s="233"/>
      <c r="FH37" s="233"/>
      <c r="FI37" s="233"/>
      <c r="FJ37" s="233"/>
      <c r="FK37" s="234"/>
      <c r="FN37" s="228" t="s">
        <v>264</v>
      </c>
      <c r="FO37" s="228"/>
      <c r="FP37" s="228"/>
      <c r="FQ37" s="228"/>
      <c r="FR37" s="228"/>
      <c r="FS37" s="228"/>
      <c r="FT37" s="228"/>
      <c r="FU37" s="228"/>
      <c r="FV37" s="228"/>
      <c r="FW37" s="228"/>
      <c r="FX37" s="228"/>
      <c r="FY37" s="228"/>
      <c r="FZ37" s="228"/>
      <c r="GA37" s="228"/>
    </row>
    <row r="38" spans="1:203" ht="15" customHeight="1">
      <c r="A38" s="168" t="s">
        <v>27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9"/>
      <c r="BZ38" s="65" t="s">
        <v>14</v>
      </c>
      <c r="CA38" s="66"/>
      <c r="CB38" s="66"/>
      <c r="CC38" s="66"/>
      <c r="CD38" s="66"/>
      <c r="CE38" s="66"/>
      <c r="CF38" s="66"/>
      <c r="CG38" s="97">
        <v>130</v>
      </c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33">
        <f>SUM(CR38:ES38)</f>
        <v>0</v>
      </c>
      <c r="EU38" s="233"/>
      <c r="EV38" s="233"/>
      <c r="EW38" s="233"/>
      <c r="EX38" s="233"/>
      <c r="EY38" s="233"/>
      <c r="EZ38" s="233"/>
      <c r="FA38" s="233"/>
      <c r="FB38" s="233"/>
      <c r="FC38" s="233"/>
      <c r="FD38" s="233"/>
      <c r="FE38" s="233"/>
      <c r="FF38" s="233"/>
      <c r="FG38" s="233"/>
      <c r="FH38" s="233"/>
      <c r="FI38" s="233"/>
      <c r="FJ38" s="233"/>
      <c r="FK38" s="234"/>
      <c r="FN38" s="228">
        <f>109800+90551</f>
        <v>200351</v>
      </c>
      <c r="FO38" s="228"/>
      <c r="FP38" s="228"/>
      <c r="FQ38" s="228"/>
      <c r="FR38" s="228"/>
      <c r="FS38" s="228"/>
      <c r="FT38" s="228"/>
      <c r="FU38" s="228"/>
      <c r="FV38" s="228"/>
      <c r="FW38" s="228"/>
      <c r="FX38" s="228"/>
      <c r="FY38" s="228"/>
      <c r="FZ38" s="228"/>
      <c r="GA38" s="228"/>
    </row>
    <row r="39" spans="1:203" ht="15" customHeight="1">
      <c r="FK39" s="41" t="s">
        <v>166</v>
      </c>
      <c r="FN39" s="232" t="s">
        <v>290</v>
      </c>
      <c r="FO39" s="232"/>
      <c r="FP39" s="232"/>
      <c r="FQ39" s="232"/>
      <c r="FR39" s="232"/>
      <c r="FS39" s="232"/>
      <c r="FT39" s="232"/>
      <c r="FU39" s="232"/>
      <c r="FV39" s="232"/>
      <c r="FW39" s="232"/>
      <c r="FX39" s="232"/>
      <c r="FY39" s="232"/>
      <c r="FZ39" s="232"/>
      <c r="GA39" s="232"/>
      <c r="GB39" s="232"/>
      <c r="GC39" s="232"/>
      <c r="GD39" s="232"/>
      <c r="GE39" s="232"/>
      <c r="GF39" s="232"/>
      <c r="GG39" s="232"/>
      <c r="GH39" s="232"/>
      <c r="GI39" s="232"/>
      <c r="GJ39" s="232"/>
      <c r="GK39" s="232"/>
      <c r="GL39" s="232"/>
    </row>
    <row r="40" spans="1:203" s="12" customFormat="1" ht="33" customHeight="1">
      <c r="A40" s="161" t="s">
        <v>136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 t="s">
        <v>137</v>
      </c>
      <c r="CA40" s="123"/>
      <c r="CB40" s="123"/>
      <c r="CC40" s="123"/>
      <c r="CD40" s="123"/>
      <c r="CE40" s="123"/>
      <c r="CF40" s="123"/>
      <c r="CG40" s="123" t="s">
        <v>173</v>
      </c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253" t="s">
        <v>174</v>
      </c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 t="s">
        <v>175</v>
      </c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 t="s">
        <v>2</v>
      </c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 t="s">
        <v>1</v>
      </c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6"/>
      <c r="FL40" s="39"/>
      <c r="FM40" s="39"/>
      <c r="FN40" s="310" t="s">
        <v>265</v>
      </c>
      <c r="FO40" s="310"/>
      <c r="FP40" s="310"/>
      <c r="FQ40" s="310"/>
      <c r="FR40" s="310"/>
      <c r="FS40" s="310"/>
      <c r="FT40" s="310"/>
      <c r="FU40" s="310"/>
      <c r="FV40" s="310"/>
      <c r="FW40" s="310"/>
      <c r="FX40" s="310"/>
      <c r="FY40" s="310"/>
      <c r="FZ40" s="310"/>
      <c r="GA40" s="310"/>
      <c r="GB40" s="310"/>
    </row>
    <row r="41" spans="1:203" s="13" customFormat="1" ht="12" customHeight="1" thickBot="1">
      <c r="A41" s="158">
        <v>1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98">
        <v>2</v>
      </c>
      <c r="CA41" s="98"/>
      <c r="CB41" s="98"/>
      <c r="CC41" s="98"/>
      <c r="CD41" s="98"/>
      <c r="CE41" s="98"/>
      <c r="CF41" s="98"/>
      <c r="CG41" s="98">
        <v>3</v>
      </c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255">
        <v>4</v>
      </c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>
        <v>5</v>
      </c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>
        <v>6</v>
      </c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>
        <v>7</v>
      </c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69"/>
      <c r="FL41" s="40"/>
      <c r="FM41" s="40"/>
      <c r="FN41" s="40"/>
    </row>
    <row r="42" spans="1:203" ht="25.5" customHeight="1">
      <c r="A42" s="191" t="s">
        <v>241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2"/>
      <c r="BZ42" s="138" t="s">
        <v>30</v>
      </c>
      <c r="CA42" s="139"/>
      <c r="CB42" s="139"/>
      <c r="CC42" s="139"/>
      <c r="CD42" s="139"/>
      <c r="CE42" s="139"/>
      <c r="CF42" s="139"/>
      <c r="CG42" s="140">
        <v>200</v>
      </c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254">
        <f>CR43+CR48+CR56+CR60+CR64+CR68+CR72+CR76+CR81</f>
        <v>207477.55</v>
      </c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>
        <f>DJ43+DJ48+DJ56+DJ60+DJ64+DJ68+DJ72+DJ76+DJ81</f>
        <v>16854525.559999999</v>
      </c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>
        <f>EB43+EB48+EB56+EB60+EB64+EB68+EB72+EB76+EB81</f>
        <v>0</v>
      </c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>
        <f>SUM(CR42:ES42)</f>
        <v>17062003.109999999</v>
      </c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70"/>
    </row>
    <row r="43" spans="1:203" ht="15" customHeight="1">
      <c r="A43" s="162" t="s">
        <v>147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3"/>
      <c r="BZ43" s="65" t="s">
        <v>31</v>
      </c>
      <c r="CA43" s="66"/>
      <c r="CB43" s="66"/>
      <c r="CC43" s="66"/>
      <c r="CD43" s="66"/>
      <c r="CE43" s="66"/>
      <c r="CF43" s="66"/>
      <c r="CG43" s="97">
        <v>210</v>
      </c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233">
        <f>SUM(CR44:DI47)</f>
        <v>163982.54999999999</v>
      </c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>
        <f>SUM(DJ44:EA47)</f>
        <v>12023938.66</v>
      </c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33">
        <f>SUM(CR43:ES43)</f>
        <v>12187921.210000001</v>
      </c>
      <c r="EU43" s="233"/>
      <c r="EV43" s="233"/>
      <c r="EW43" s="233"/>
      <c r="EX43" s="233"/>
      <c r="EY43" s="233"/>
      <c r="EZ43" s="233"/>
      <c r="FA43" s="233"/>
      <c r="FB43" s="233"/>
      <c r="FC43" s="233"/>
      <c r="FD43" s="233"/>
      <c r="FE43" s="233"/>
      <c r="FF43" s="233"/>
      <c r="FG43" s="233"/>
      <c r="FH43" s="233"/>
      <c r="FI43" s="233"/>
      <c r="FJ43" s="233"/>
      <c r="FK43" s="234"/>
    </row>
    <row r="44" spans="1:203" ht="12" customHeight="1">
      <c r="A44" s="164" t="s">
        <v>23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5"/>
      <c r="BZ44" s="79" t="s">
        <v>32</v>
      </c>
      <c r="CA44" s="80"/>
      <c r="CB44" s="80"/>
      <c r="CC44" s="80"/>
      <c r="CD44" s="80"/>
      <c r="CE44" s="80"/>
      <c r="CF44" s="81"/>
      <c r="CG44" s="73">
        <v>211</v>
      </c>
      <c r="CH44" s="74"/>
      <c r="CI44" s="74"/>
      <c r="CJ44" s="74"/>
      <c r="CK44" s="74"/>
      <c r="CL44" s="74"/>
      <c r="CM44" s="74"/>
      <c r="CN44" s="74"/>
      <c r="CO44" s="74"/>
      <c r="CP44" s="74"/>
      <c r="CQ44" s="75"/>
      <c r="CR44" s="235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7"/>
      <c r="DJ44" s="235">
        <v>9267656.3300000001</v>
      </c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36"/>
      <c r="DX44" s="236"/>
      <c r="DY44" s="236"/>
      <c r="DZ44" s="236"/>
      <c r="EA44" s="237"/>
      <c r="EB44" s="271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3"/>
      <c r="ET44" s="241">
        <f>SUM(CR44:ES45)</f>
        <v>9267656.3300000001</v>
      </c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3"/>
    </row>
    <row r="45" spans="1:203" ht="12" customHeight="1">
      <c r="A45" s="142" t="s">
        <v>159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3"/>
      <c r="BZ45" s="82"/>
      <c r="CA45" s="83"/>
      <c r="CB45" s="83"/>
      <c r="CC45" s="83"/>
      <c r="CD45" s="83"/>
      <c r="CE45" s="83"/>
      <c r="CF45" s="84"/>
      <c r="CG45" s="76"/>
      <c r="CH45" s="77"/>
      <c r="CI45" s="77"/>
      <c r="CJ45" s="77"/>
      <c r="CK45" s="77"/>
      <c r="CL45" s="77"/>
      <c r="CM45" s="77"/>
      <c r="CN45" s="77"/>
      <c r="CO45" s="77"/>
      <c r="CP45" s="77"/>
      <c r="CQ45" s="78"/>
      <c r="CR45" s="238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40"/>
      <c r="DJ45" s="238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40"/>
      <c r="EB45" s="274"/>
      <c r="EC45" s="275"/>
      <c r="ED45" s="275"/>
      <c r="EE45" s="275"/>
      <c r="EF45" s="275"/>
      <c r="EG45" s="275"/>
      <c r="EH45" s="275"/>
      <c r="EI45" s="275"/>
      <c r="EJ45" s="275"/>
      <c r="EK45" s="275"/>
      <c r="EL45" s="275"/>
      <c r="EM45" s="275"/>
      <c r="EN45" s="275"/>
      <c r="EO45" s="275"/>
      <c r="EP45" s="275"/>
      <c r="EQ45" s="275"/>
      <c r="ER45" s="275"/>
      <c r="ES45" s="276"/>
      <c r="ET45" s="244"/>
      <c r="EU45" s="245"/>
      <c r="EV45" s="245"/>
      <c r="EW45" s="245"/>
      <c r="EX45" s="245"/>
      <c r="EY45" s="245"/>
      <c r="EZ45" s="245"/>
      <c r="FA45" s="245"/>
      <c r="FB45" s="245"/>
      <c r="FC45" s="245"/>
      <c r="FD45" s="245"/>
      <c r="FE45" s="245"/>
      <c r="FF45" s="245"/>
      <c r="FG45" s="245"/>
      <c r="FH45" s="245"/>
      <c r="FI45" s="245"/>
      <c r="FJ45" s="245"/>
      <c r="FK45" s="246"/>
    </row>
    <row r="46" spans="1:203" ht="15" customHeight="1">
      <c r="A46" s="144" t="s">
        <v>35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5"/>
      <c r="BZ46" s="65" t="s">
        <v>33</v>
      </c>
      <c r="CA46" s="66"/>
      <c r="CB46" s="66"/>
      <c r="CC46" s="66"/>
      <c r="CD46" s="66"/>
      <c r="CE46" s="66"/>
      <c r="CF46" s="66"/>
      <c r="CG46" s="97">
        <v>212</v>
      </c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250">
        <v>163982.54999999999</v>
      </c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/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33">
        <f>SUM(CR46:ES46)</f>
        <v>163982.54999999999</v>
      </c>
      <c r="EU46" s="233"/>
      <c r="EV46" s="233"/>
      <c r="EW46" s="233"/>
      <c r="EX46" s="233"/>
      <c r="EY46" s="233"/>
      <c r="EZ46" s="233"/>
      <c r="FA46" s="233"/>
      <c r="FB46" s="233"/>
      <c r="FC46" s="233"/>
      <c r="FD46" s="233"/>
      <c r="FE46" s="233"/>
      <c r="FF46" s="233"/>
      <c r="FG46" s="233"/>
      <c r="FH46" s="233"/>
      <c r="FI46" s="233"/>
      <c r="FJ46" s="233"/>
      <c r="FK46" s="234"/>
    </row>
    <row r="47" spans="1:203" ht="15" customHeight="1">
      <c r="A47" s="144" t="s">
        <v>148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5"/>
      <c r="BZ47" s="65" t="s">
        <v>34</v>
      </c>
      <c r="CA47" s="66"/>
      <c r="CB47" s="66"/>
      <c r="CC47" s="66"/>
      <c r="CD47" s="66"/>
      <c r="CE47" s="66"/>
      <c r="CF47" s="66"/>
      <c r="CG47" s="97">
        <v>213</v>
      </c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>
        <v>2756282.33</v>
      </c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33">
        <f>SUM(CR47:ES47)</f>
        <v>2756282.33</v>
      </c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3"/>
      <c r="FK47" s="234"/>
    </row>
    <row r="48" spans="1:203" ht="15" customHeight="1">
      <c r="A48" s="162" t="s">
        <v>149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3"/>
      <c r="BZ48" s="65" t="s">
        <v>36</v>
      </c>
      <c r="CA48" s="66"/>
      <c r="CB48" s="66"/>
      <c r="CC48" s="66"/>
      <c r="CD48" s="66"/>
      <c r="CE48" s="66"/>
      <c r="CF48" s="66"/>
      <c r="CG48" s="97">
        <v>220</v>
      </c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233">
        <f>SUM(CR49:DI55)</f>
        <v>11395</v>
      </c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>
        <f>SUM(DJ49:EA55)</f>
        <v>1386021.54</v>
      </c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33"/>
      <c r="DW48" s="233"/>
      <c r="DX48" s="233"/>
      <c r="DY48" s="233"/>
      <c r="DZ48" s="233"/>
      <c r="EA48" s="233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33">
        <f>SUM(CR48:ES48)</f>
        <v>1397416.54</v>
      </c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3"/>
      <c r="FK48" s="234"/>
    </row>
    <row r="49" spans="1:167" ht="12" customHeight="1">
      <c r="A49" s="164" t="s">
        <v>23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5"/>
      <c r="BZ49" s="79" t="s">
        <v>37</v>
      </c>
      <c r="CA49" s="80"/>
      <c r="CB49" s="80"/>
      <c r="CC49" s="80"/>
      <c r="CD49" s="80"/>
      <c r="CE49" s="80"/>
      <c r="CF49" s="81"/>
      <c r="CG49" s="73">
        <v>221</v>
      </c>
      <c r="CH49" s="74"/>
      <c r="CI49" s="74"/>
      <c r="CJ49" s="74"/>
      <c r="CK49" s="74"/>
      <c r="CL49" s="74"/>
      <c r="CM49" s="74"/>
      <c r="CN49" s="74"/>
      <c r="CO49" s="74"/>
      <c r="CP49" s="74"/>
      <c r="CQ49" s="75"/>
      <c r="CR49" s="235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7"/>
      <c r="DJ49" s="235">
        <v>15931.55</v>
      </c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7"/>
      <c r="EB49" s="271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3"/>
      <c r="ET49" s="241">
        <f>SUM(CR49:ES50)</f>
        <v>15931.55</v>
      </c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3"/>
    </row>
    <row r="50" spans="1:167" ht="12" customHeight="1">
      <c r="A50" s="142" t="s">
        <v>43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3"/>
      <c r="BZ50" s="82"/>
      <c r="CA50" s="83"/>
      <c r="CB50" s="83"/>
      <c r="CC50" s="83"/>
      <c r="CD50" s="83"/>
      <c r="CE50" s="83"/>
      <c r="CF50" s="84"/>
      <c r="CG50" s="76"/>
      <c r="CH50" s="77"/>
      <c r="CI50" s="77"/>
      <c r="CJ50" s="77"/>
      <c r="CK50" s="77"/>
      <c r="CL50" s="77"/>
      <c r="CM50" s="77"/>
      <c r="CN50" s="77"/>
      <c r="CO50" s="77"/>
      <c r="CP50" s="77"/>
      <c r="CQ50" s="78"/>
      <c r="CR50" s="238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40"/>
      <c r="DJ50" s="238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39"/>
      <c r="DW50" s="239"/>
      <c r="DX50" s="239"/>
      <c r="DY50" s="239"/>
      <c r="DZ50" s="239"/>
      <c r="EA50" s="240"/>
      <c r="EB50" s="274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6"/>
      <c r="ET50" s="244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6"/>
    </row>
    <row r="51" spans="1:167" ht="15" customHeight="1">
      <c r="A51" s="144" t="s">
        <v>44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5"/>
      <c r="BZ51" s="65" t="s">
        <v>38</v>
      </c>
      <c r="CA51" s="66"/>
      <c r="CB51" s="66"/>
      <c r="CC51" s="66"/>
      <c r="CD51" s="66"/>
      <c r="CE51" s="66"/>
      <c r="CF51" s="66"/>
      <c r="CG51" s="97">
        <v>222</v>
      </c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250">
        <v>11395</v>
      </c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>
        <v>6600</v>
      </c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33">
        <f t="shared" ref="ET51:ET56" si="0">SUM(CR51:ES51)</f>
        <v>17995</v>
      </c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4"/>
    </row>
    <row r="52" spans="1:167" ht="15" customHeight="1">
      <c r="A52" s="144" t="s">
        <v>45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5"/>
      <c r="BZ52" s="65" t="s">
        <v>39</v>
      </c>
      <c r="CA52" s="66"/>
      <c r="CB52" s="66"/>
      <c r="CC52" s="66"/>
      <c r="CD52" s="66"/>
      <c r="CE52" s="66"/>
      <c r="CF52" s="66"/>
      <c r="CG52" s="97">
        <v>223</v>
      </c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>
        <v>1021853.35</v>
      </c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33">
        <f t="shared" si="0"/>
        <v>1021853.35</v>
      </c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3"/>
      <c r="FK52" s="234"/>
    </row>
    <row r="53" spans="1:167" ht="15" customHeight="1">
      <c r="A53" s="144" t="s">
        <v>46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5"/>
      <c r="BZ53" s="65" t="s">
        <v>40</v>
      </c>
      <c r="CA53" s="66"/>
      <c r="CB53" s="66"/>
      <c r="CC53" s="66"/>
      <c r="CD53" s="66"/>
      <c r="CE53" s="66"/>
      <c r="CF53" s="66"/>
      <c r="CG53" s="97">
        <v>224</v>
      </c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250"/>
      <c r="CS53" s="250"/>
      <c r="CT53" s="250"/>
      <c r="CU53" s="250"/>
      <c r="CV53" s="250"/>
      <c r="CW53" s="250"/>
      <c r="CX53" s="250"/>
      <c r="CY53" s="250"/>
      <c r="CZ53" s="250"/>
      <c r="DA53" s="250"/>
      <c r="DB53" s="250"/>
      <c r="DC53" s="250"/>
      <c r="DD53" s="250"/>
      <c r="DE53" s="250"/>
      <c r="DF53" s="250"/>
      <c r="DG53" s="250"/>
      <c r="DH53" s="250"/>
      <c r="DI53" s="250"/>
      <c r="DJ53" s="250"/>
      <c r="DK53" s="250"/>
      <c r="DL53" s="250"/>
      <c r="DM53" s="250"/>
      <c r="DN53" s="250"/>
      <c r="DO53" s="250"/>
      <c r="DP53" s="250"/>
      <c r="DQ53" s="250"/>
      <c r="DR53" s="250"/>
      <c r="DS53" s="250"/>
      <c r="DT53" s="250"/>
      <c r="DU53" s="250"/>
      <c r="DV53" s="250"/>
      <c r="DW53" s="250"/>
      <c r="DX53" s="250"/>
      <c r="DY53" s="250"/>
      <c r="DZ53" s="250"/>
      <c r="EA53" s="250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33">
        <f t="shared" si="0"/>
        <v>0</v>
      </c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3"/>
      <c r="FK53" s="234"/>
    </row>
    <row r="54" spans="1:167" ht="15" customHeight="1">
      <c r="A54" s="144" t="s">
        <v>150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5"/>
      <c r="BZ54" s="65" t="s">
        <v>41</v>
      </c>
      <c r="CA54" s="66"/>
      <c r="CB54" s="66"/>
      <c r="CC54" s="66"/>
      <c r="CD54" s="66"/>
      <c r="CE54" s="66"/>
      <c r="CF54" s="66"/>
      <c r="CG54" s="97">
        <v>225</v>
      </c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250"/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>
        <v>136908.10999999999</v>
      </c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33">
        <f t="shared" si="0"/>
        <v>136908.10999999999</v>
      </c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3"/>
      <c r="FK54" s="234"/>
    </row>
    <row r="55" spans="1:167" ht="15" customHeight="1">
      <c r="A55" s="144" t="s">
        <v>151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5"/>
      <c r="BZ55" s="65" t="s">
        <v>42</v>
      </c>
      <c r="CA55" s="66"/>
      <c r="CB55" s="66"/>
      <c r="CC55" s="66"/>
      <c r="CD55" s="66"/>
      <c r="CE55" s="66"/>
      <c r="CF55" s="66"/>
      <c r="CG55" s="97">
        <v>226</v>
      </c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250"/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>
        <v>204728.53</v>
      </c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33">
        <f t="shared" si="0"/>
        <v>204728.53</v>
      </c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3"/>
      <c r="FK55" s="234"/>
    </row>
    <row r="56" spans="1:167" ht="15" customHeight="1">
      <c r="A56" s="162" t="s">
        <v>192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3"/>
      <c r="BZ56" s="65" t="s">
        <v>47</v>
      </c>
      <c r="CA56" s="66"/>
      <c r="CB56" s="66"/>
      <c r="CC56" s="66"/>
      <c r="CD56" s="66"/>
      <c r="CE56" s="66"/>
      <c r="CF56" s="66"/>
      <c r="CG56" s="97">
        <v>230</v>
      </c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233">
        <f>SUM(CR57:DI59)</f>
        <v>0</v>
      </c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>
        <f>SUM(DJ57:EA59)</f>
        <v>0</v>
      </c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33"/>
      <c r="DW56" s="233"/>
      <c r="DX56" s="233"/>
      <c r="DY56" s="233"/>
      <c r="DZ56" s="233"/>
      <c r="EA56" s="233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33">
        <f t="shared" si="0"/>
        <v>0</v>
      </c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3"/>
      <c r="FK56" s="234"/>
    </row>
    <row r="57" spans="1:167" ht="12" customHeight="1">
      <c r="A57" s="164" t="s">
        <v>23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5"/>
      <c r="BZ57" s="79" t="s">
        <v>48</v>
      </c>
      <c r="CA57" s="80"/>
      <c r="CB57" s="80"/>
      <c r="CC57" s="80"/>
      <c r="CD57" s="80"/>
      <c r="CE57" s="80"/>
      <c r="CF57" s="81"/>
      <c r="CG57" s="73">
        <v>231</v>
      </c>
      <c r="CH57" s="74"/>
      <c r="CI57" s="74"/>
      <c r="CJ57" s="74"/>
      <c r="CK57" s="74"/>
      <c r="CL57" s="74"/>
      <c r="CM57" s="74"/>
      <c r="CN57" s="74"/>
      <c r="CO57" s="74"/>
      <c r="CP57" s="74"/>
      <c r="CQ57" s="75"/>
      <c r="CR57" s="271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3"/>
      <c r="DJ57" s="235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7"/>
      <c r="EB57" s="271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3"/>
      <c r="ET57" s="241">
        <f>SUM(CR57:ES58)</f>
        <v>0</v>
      </c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3"/>
    </row>
    <row r="58" spans="1:167" ht="12" customHeight="1">
      <c r="A58" s="142" t="s">
        <v>193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3"/>
      <c r="BZ58" s="82"/>
      <c r="CA58" s="83"/>
      <c r="CB58" s="83"/>
      <c r="CC58" s="83"/>
      <c r="CD58" s="83"/>
      <c r="CE58" s="83"/>
      <c r="CF58" s="84"/>
      <c r="CG58" s="76"/>
      <c r="CH58" s="77"/>
      <c r="CI58" s="77"/>
      <c r="CJ58" s="77"/>
      <c r="CK58" s="77"/>
      <c r="CL58" s="77"/>
      <c r="CM58" s="77"/>
      <c r="CN58" s="77"/>
      <c r="CO58" s="77"/>
      <c r="CP58" s="77"/>
      <c r="CQ58" s="78"/>
      <c r="CR58" s="274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6"/>
      <c r="DJ58" s="238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39"/>
      <c r="DW58" s="239"/>
      <c r="DX58" s="239"/>
      <c r="DY58" s="239"/>
      <c r="DZ58" s="239"/>
      <c r="EA58" s="240"/>
      <c r="EB58" s="274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6"/>
      <c r="ET58" s="244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6"/>
    </row>
    <row r="59" spans="1:167" ht="15" customHeight="1">
      <c r="A59" s="144" t="s">
        <v>194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5"/>
      <c r="BZ59" s="65" t="s">
        <v>49</v>
      </c>
      <c r="CA59" s="66"/>
      <c r="CB59" s="66"/>
      <c r="CC59" s="66"/>
      <c r="CD59" s="66"/>
      <c r="CE59" s="66"/>
      <c r="CF59" s="66"/>
      <c r="CG59" s="97">
        <v>232</v>
      </c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33">
        <f>SUM(CR59:ES59)</f>
        <v>0</v>
      </c>
      <c r="EU59" s="233"/>
      <c r="EV59" s="233"/>
      <c r="EW59" s="233"/>
      <c r="EX59" s="233"/>
      <c r="EY59" s="233"/>
      <c r="EZ59" s="233"/>
      <c r="FA59" s="233"/>
      <c r="FB59" s="233"/>
      <c r="FC59" s="233"/>
      <c r="FD59" s="233"/>
      <c r="FE59" s="233"/>
      <c r="FF59" s="233"/>
      <c r="FG59" s="233"/>
      <c r="FH59" s="233"/>
      <c r="FI59" s="233"/>
      <c r="FJ59" s="233"/>
      <c r="FK59" s="234"/>
    </row>
    <row r="60" spans="1:167" ht="15" customHeight="1">
      <c r="A60" s="162" t="s">
        <v>152</v>
      </c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3"/>
      <c r="BZ60" s="65" t="s">
        <v>50</v>
      </c>
      <c r="CA60" s="66"/>
      <c r="CB60" s="66"/>
      <c r="CC60" s="66"/>
      <c r="CD60" s="66"/>
      <c r="CE60" s="66"/>
      <c r="CF60" s="66"/>
      <c r="CG60" s="97">
        <v>240</v>
      </c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233">
        <f>SUM(CR61:DI63)</f>
        <v>0</v>
      </c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>
        <f>SUM(DJ61:EA63)</f>
        <v>0</v>
      </c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33"/>
      <c r="DW60" s="233"/>
      <c r="DX60" s="233"/>
      <c r="DY60" s="233"/>
      <c r="DZ60" s="233"/>
      <c r="EA60" s="233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33">
        <f>SUM(CR60:ES60)</f>
        <v>0</v>
      </c>
      <c r="EU60" s="233"/>
      <c r="EV60" s="233"/>
      <c r="EW60" s="233"/>
      <c r="EX60" s="233"/>
      <c r="EY60" s="233"/>
      <c r="EZ60" s="233"/>
      <c r="FA60" s="233"/>
      <c r="FB60" s="233"/>
      <c r="FC60" s="233"/>
      <c r="FD60" s="233"/>
      <c r="FE60" s="233"/>
      <c r="FF60" s="233"/>
      <c r="FG60" s="233"/>
      <c r="FH60" s="233"/>
      <c r="FI60" s="233"/>
      <c r="FJ60" s="233"/>
      <c r="FK60" s="234"/>
    </row>
    <row r="61" spans="1:167" ht="12" customHeight="1">
      <c r="A61" s="164" t="s">
        <v>23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5"/>
      <c r="BZ61" s="79" t="s">
        <v>51</v>
      </c>
      <c r="CA61" s="80"/>
      <c r="CB61" s="80"/>
      <c r="CC61" s="80"/>
      <c r="CD61" s="80"/>
      <c r="CE61" s="80"/>
      <c r="CF61" s="81"/>
      <c r="CG61" s="73">
        <v>241</v>
      </c>
      <c r="CH61" s="74"/>
      <c r="CI61" s="74"/>
      <c r="CJ61" s="74"/>
      <c r="CK61" s="74"/>
      <c r="CL61" s="74"/>
      <c r="CM61" s="74"/>
      <c r="CN61" s="74"/>
      <c r="CO61" s="74"/>
      <c r="CP61" s="74"/>
      <c r="CQ61" s="75"/>
      <c r="CR61" s="235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7"/>
      <c r="DJ61" s="235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7"/>
      <c r="EB61" s="271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3"/>
      <c r="ET61" s="241">
        <f>SUM(CR61:ES62)</f>
        <v>0</v>
      </c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3"/>
    </row>
    <row r="62" spans="1:167">
      <c r="A62" s="142" t="s">
        <v>153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3"/>
      <c r="BZ62" s="82"/>
      <c r="CA62" s="83"/>
      <c r="CB62" s="83"/>
      <c r="CC62" s="83"/>
      <c r="CD62" s="83"/>
      <c r="CE62" s="83"/>
      <c r="CF62" s="84"/>
      <c r="CG62" s="76"/>
      <c r="CH62" s="77"/>
      <c r="CI62" s="77"/>
      <c r="CJ62" s="77"/>
      <c r="CK62" s="77"/>
      <c r="CL62" s="77"/>
      <c r="CM62" s="77"/>
      <c r="CN62" s="77"/>
      <c r="CO62" s="77"/>
      <c r="CP62" s="77"/>
      <c r="CQ62" s="78"/>
      <c r="CR62" s="238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40"/>
      <c r="DJ62" s="238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40"/>
      <c r="EB62" s="274"/>
      <c r="EC62" s="275"/>
      <c r="ED62" s="275"/>
      <c r="EE62" s="275"/>
      <c r="EF62" s="275"/>
      <c r="EG62" s="275"/>
      <c r="EH62" s="275"/>
      <c r="EI62" s="275"/>
      <c r="EJ62" s="275"/>
      <c r="EK62" s="275"/>
      <c r="EL62" s="275"/>
      <c r="EM62" s="275"/>
      <c r="EN62" s="275"/>
      <c r="EO62" s="275"/>
      <c r="EP62" s="275"/>
      <c r="EQ62" s="275"/>
      <c r="ER62" s="275"/>
      <c r="ES62" s="276"/>
      <c r="ET62" s="244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6"/>
    </row>
    <row r="63" spans="1:167" ht="22.5" customHeight="1">
      <c r="A63" s="144" t="s">
        <v>154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5"/>
      <c r="BZ63" s="65" t="s">
        <v>52</v>
      </c>
      <c r="CA63" s="66"/>
      <c r="CB63" s="66"/>
      <c r="CC63" s="66"/>
      <c r="CD63" s="66"/>
      <c r="CE63" s="66"/>
      <c r="CF63" s="66"/>
      <c r="CG63" s="97">
        <v>242</v>
      </c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33">
        <f>SUM(CR63:ES63)</f>
        <v>0</v>
      </c>
      <c r="EU63" s="233"/>
      <c r="EV63" s="233"/>
      <c r="EW63" s="233"/>
      <c r="EX63" s="233"/>
      <c r="EY63" s="233"/>
      <c r="EZ63" s="233"/>
      <c r="FA63" s="233"/>
      <c r="FB63" s="233"/>
      <c r="FC63" s="233"/>
      <c r="FD63" s="233"/>
      <c r="FE63" s="233"/>
      <c r="FF63" s="233"/>
      <c r="FG63" s="233"/>
      <c r="FH63" s="233"/>
      <c r="FI63" s="233"/>
      <c r="FJ63" s="233"/>
      <c r="FK63" s="234"/>
    </row>
    <row r="64" spans="1:167" ht="15" customHeight="1">
      <c r="A64" s="162" t="s">
        <v>155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3"/>
      <c r="BZ64" s="65" t="s">
        <v>53</v>
      </c>
      <c r="CA64" s="66"/>
      <c r="CB64" s="66"/>
      <c r="CC64" s="66"/>
      <c r="CD64" s="66"/>
      <c r="CE64" s="66"/>
      <c r="CF64" s="66"/>
      <c r="CG64" s="97">
        <v>250</v>
      </c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233">
        <f>SUM(CR65:DI67)</f>
        <v>0</v>
      </c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>
        <f>SUM(DJ65:EA67)</f>
        <v>0</v>
      </c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33">
        <f>SUM(CR64:ES64)</f>
        <v>0</v>
      </c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4"/>
    </row>
    <row r="65" spans="1:204" ht="12" customHeight="1">
      <c r="A65" s="164" t="s">
        <v>23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5"/>
      <c r="BZ65" s="79" t="s">
        <v>54</v>
      </c>
      <c r="CA65" s="80"/>
      <c r="CB65" s="80"/>
      <c r="CC65" s="80"/>
      <c r="CD65" s="80"/>
      <c r="CE65" s="80"/>
      <c r="CF65" s="81"/>
      <c r="CG65" s="73">
        <v>252</v>
      </c>
      <c r="CH65" s="74"/>
      <c r="CI65" s="74"/>
      <c r="CJ65" s="74"/>
      <c r="CK65" s="74"/>
      <c r="CL65" s="74"/>
      <c r="CM65" s="74"/>
      <c r="CN65" s="74"/>
      <c r="CO65" s="74"/>
      <c r="CP65" s="74"/>
      <c r="CQ65" s="75"/>
      <c r="CR65" s="235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7"/>
      <c r="DJ65" s="235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7"/>
      <c r="EB65" s="271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3"/>
      <c r="ET65" s="241">
        <f>SUM(CR65:ES66)</f>
        <v>0</v>
      </c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3"/>
    </row>
    <row r="66" spans="1:204" ht="22.5" customHeight="1">
      <c r="A66" s="142" t="s">
        <v>56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3"/>
      <c r="BZ66" s="82"/>
      <c r="CA66" s="83"/>
      <c r="CB66" s="83"/>
      <c r="CC66" s="83"/>
      <c r="CD66" s="83"/>
      <c r="CE66" s="83"/>
      <c r="CF66" s="84"/>
      <c r="CG66" s="76"/>
      <c r="CH66" s="77"/>
      <c r="CI66" s="77"/>
      <c r="CJ66" s="77"/>
      <c r="CK66" s="77"/>
      <c r="CL66" s="77"/>
      <c r="CM66" s="77"/>
      <c r="CN66" s="77"/>
      <c r="CO66" s="77"/>
      <c r="CP66" s="77"/>
      <c r="CQ66" s="78"/>
      <c r="CR66" s="238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40"/>
      <c r="DJ66" s="238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40"/>
      <c r="EB66" s="274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6"/>
      <c r="ET66" s="244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6"/>
    </row>
    <row r="67" spans="1:204" ht="15" customHeight="1">
      <c r="A67" s="144" t="s">
        <v>141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5"/>
      <c r="BZ67" s="65" t="s">
        <v>55</v>
      </c>
      <c r="CA67" s="66"/>
      <c r="CB67" s="66"/>
      <c r="CC67" s="66"/>
      <c r="CD67" s="66"/>
      <c r="CE67" s="66"/>
      <c r="CF67" s="66"/>
      <c r="CG67" s="97">
        <v>253</v>
      </c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33">
        <f>SUM(CR67:ES67)</f>
        <v>0</v>
      </c>
      <c r="EU67" s="233"/>
      <c r="EV67" s="233"/>
      <c r="EW67" s="233"/>
      <c r="EX67" s="233"/>
      <c r="EY67" s="233"/>
      <c r="EZ67" s="233"/>
      <c r="FA67" s="233"/>
      <c r="FB67" s="233"/>
      <c r="FC67" s="233"/>
      <c r="FD67" s="233"/>
      <c r="FE67" s="233"/>
      <c r="FF67" s="233"/>
      <c r="FG67" s="233"/>
      <c r="FH67" s="233"/>
      <c r="FI67" s="233"/>
      <c r="FJ67" s="233"/>
      <c r="FK67" s="234"/>
    </row>
    <row r="68" spans="1:204" ht="15" customHeight="1">
      <c r="A68" s="162" t="s">
        <v>57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3"/>
      <c r="BZ68" s="65" t="s">
        <v>58</v>
      </c>
      <c r="CA68" s="66"/>
      <c r="CB68" s="66"/>
      <c r="CC68" s="66"/>
      <c r="CD68" s="66"/>
      <c r="CE68" s="66"/>
      <c r="CF68" s="66"/>
      <c r="CG68" s="97">
        <v>260</v>
      </c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233">
        <f>SUM(CR69:DI71)</f>
        <v>32100</v>
      </c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>
        <f>SUM(DJ69:EA71)</f>
        <v>0</v>
      </c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33"/>
      <c r="DX68" s="233"/>
      <c r="DY68" s="233"/>
      <c r="DZ68" s="233"/>
      <c r="EA68" s="233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33">
        <f>SUM(CR68:ES68)</f>
        <v>32100</v>
      </c>
      <c r="EU68" s="233"/>
      <c r="EV68" s="233"/>
      <c r="EW68" s="233"/>
      <c r="EX68" s="233"/>
      <c r="EY68" s="233"/>
      <c r="EZ68" s="233"/>
      <c r="FA68" s="233"/>
      <c r="FB68" s="233"/>
      <c r="FC68" s="233"/>
      <c r="FD68" s="233"/>
      <c r="FE68" s="233"/>
      <c r="FF68" s="233"/>
      <c r="FG68" s="233"/>
      <c r="FH68" s="233"/>
      <c r="FI68" s="233"/>
      <c r="FJ68" s="233"/>
      <c r="FK68" s="234"/>
    </row>
    <row r="69" spans="1:204" ht="12" customHeight="1">
      <c r="A69" s="164" t="s">
        <v>23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5"/>
      <c r="BZ69" s="79" t="s">
        <v>59</v>
      </c>
      <c r="CA69" s="80"/>
      <c r="CB69" s="80"/>
      <c r="CC69" s="80"/>
      <c r="CD69" s="80"/>
      <c r="CE69" s="80"/>
      <c r="CF69" s="81"/>
      <c r="CG69" s="73">
        <v>262</v>
      </c>
      <c r="CH69" s="74"/>
      <c r="CI69" s="74"/>
      <c r="CJ69" s="74"/>
      <c r="CK69" s="74"/>
      <c r="CL69" s="74"/>
      <c r="CM69" s="74"/>
      <c r="CN69" s="74"/>
      <c r="CO69" s="74"/>
      <c r="CP69" s="74"/>
      <c r="CQ69" s="75"/>
      <c r="CR69" s="235">
        <v>32100</v>
      </c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7"/>
      <c r="DJ69" s="235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36"/>
      <c r="DX69" s="236"/>
      <c r="DY69" s="236"/>
      <c r="DZ69" s="236"/>
      <c r="EA69" s="237"/>
      <c r="EB69" s="271"/>
      <c r="EC69" s="272"/>
      <c r="ED69" s="272"/>
      <c r="EE69" s="272"/>
      <c r="EF69" s="272"/>
      <c r="EG69" s="272"/>
      <c r="EH69" s="272"/>
      <c r="EI69" s="272"/>
      <c r="EJ69" s="272"/>
      <c r="EK69" s="272"/>
      <c r="EL69" s="272"/>
      <c r="EM69" s="272"/>
      <c r="EN69" s="272"/>
      <c r="EO69" s="272"/>
      <c r="EP69" s="272"/>
      <c r="EQ69" s="272"/>
      <c r="ER69" s="272"/>
      <c r="ES69" s="273"/>
      <c r="ET69" s="241">
        <f>SUM(CR69:ES70)</f>
        <v>32100</v>
      </c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3"/>
    </row>
    <row r="70" spans="1:204" ht="12" customHeight="1">
      <c r="A70" s="142" t="s">
        <v>61</v>
      </c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3"/>
      <c r="BZ70" s="82"/>
      <c r="CA70" s="83"/>
      <c r="CB70" s="83"/>
      <c r="CC70" s="83"/>
      <c r="CD70" s="83"/>
      <c r="CE70" s="83"/>
      <c r="CF70" s="84"/>
      <c r="CG70" s="76"/>
      <c r="CH70" s="77"/>
      <c r="CI70" s="77"/>
      <c r="CJ70" s="77"/>
      <c r="CK70" s="77"/>
      <c r="CL70" s="77"/>
      <c r="CM70" s="77"/>
      <c r="CN70" s="77"/>
      <c r="CO70" s="77"/>
      <c r="CP70" s="77"/>
      <c r="CQ70" s="78"/>
      <c r="CR70" s="238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40"/>
      <c r="DJ70" s="238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40"/>
      <c r="EB70" s="274"/>
      <c r="EC70" s="275"/>
      <c r="ED70" s="275"/>
      <c r="EE70" s="275"/>
      <c r="EF70" s="275"/>
      <c r="EG70" s="275"/>
      <c r="EH70" s="275"/>
      <c r="EI70" s="275"/>
      <c r="EJ70" s="275"/>
      <c r="EK70" s="275"/>
      <c r="EL70" s="275"/>
      <c r="EM70" s="275"/>
      <c r="EN70" s="275"/>
      <c r="EO70" s="275"/>
      <c r="EP70" s="275"/>
      <c r="EQ70" s="275"/>
      <c r="ER70" s="275"/>
      <c r="ES70" s="276"/>
      <c r="ET70" s="244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6"/>
    </row>
    <row r="71" spans="1:204" ht="12" customHeight="1">
      <c r="A71" s="144" t="s">
        <v>156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5"/>
      <c r="BZ71" s="65" t="s">
        <v>60</v>
      </c>
      <c r="CA71" s="66"/>
      <c r="CB71" s="66"/>
      <c r="CC71" s="66"/>
      <c r="CD71" s="66"/>
      <c r="CE71" s="66"/>
      <c r="CF71" s="66"/>
      <c r="CG71" s="97">
        <v>263</v>
      </c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33">
        <f>SUM(CR71:ES71)</f>
        <v>0</v>
      </c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4"/>
    </row>
    <row r="72" spans="1:204" ht="15" customHeight="1" thickBot="1">
      <c r="A72" s="156" t="s">
        <v>68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7"/>
      <c r="BZ72" s="87" t="s">
        <v>195</v>
      </c>
      <c r="CA72" s="88"/>
      <c r="CB72" s="88"/>
      <c r="CC72" s="88"/>
      <c r="CD72" s="88"/>
      <c r="CE72" s="88"/>
      <c r="CF72" s="88"/>
      <c r="CG72" s="154">
        <v>290</v>
      </c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291">
        <f>-16087.45+16087.45</f>
        <v>0</v>
      </c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>
        <f>-159796.15+192508.28</f>
        <v>32712.130000000005</v>
      </c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33">
        <f>SUM(CR72:ES72)</f>
        <v>32712.130000000005</v>
      </c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4"/>
      <c r="FM72" s="95" t="s">
        <v>260</v>
      </c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</row>
    <row r="73" spans="1:204" ht="15" customHeight="1">
      <c r="FK73" s="41" t="s">
        <v>163</v>
      </c>
      <c r="FM73" s="96">
        <v>16087.45</v>
      </c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</row>
    <row r="74" spans="1:204" s="12" customFormat="1" ht="33" customHeight="1">
      <c r="A74" s="161" t="s">
        <v>136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 t="s">
        <v>137</v>
      </c>
      <c r="CA74" s="123"/>
      <c r="CB74" s="123"/>
      <c r="CC74" s="123"/>
      <c r="CD74" s="123"/>
      <c r="CE74" s="123"/>
      <c r="CF74" s="123"/>
      <c r="CG74" s="123" t="s">
        <v>173</v>
      </c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253" t="s">
        <v>174</v>
      </c>
      <c r="CS74" s="253"/>
      <c r="CT74" s="253"/>
      <c r="CU74" s="253"/>
      <c r="CV74" s="253"/>
      <c r="CW74" s="253"/>
      <c r="CX74" s="253"/>
      <c r="CY74" s="253"/>
      <c r="CZ74" s="253"/>
      <c r="DA74" s="253"/>
      <c r="DB74" s="253"/>
      <c r="DC74" s="253"/>
      <c r="DD74" s="253"/>
      <c r="DE74" s="253"/>
      <c r="DF74" s="253"/>
      <c r="DG74" s="253"/>
      <c r="DH74" s="253"/>
      <c r="DI74" s="253"/>
      <c r="DJ74" s="253" t="s">
        <v>175</v>
      </c>
      <c r="DK74" s="253"/>
      <c r="DL74" s="253"/>
      <c r="DM74" s="253"/>
      <c r="DN74" s="253"/>
      <c r="DO74" s="253"/>
      <c r="DP74" s="253"/>
      <c r="DQ74" s="253"/>
      <c r="DR74" s="253"/>
      <c r="DS74" s="253"/>
      <c r="DT74" s="253"/>
      <c r="DU74" s="253"/>
      <c r="DV74" s="253"/>
      <c r="DW74" s="253"/>
      <c r="DX74" s="253"/>
      <c r="DY74" s="253"/>
      <c r="DZ74" s="253"/>
      <c r="EA74" s="253"/>
      <c r="EB74" s="253" t="s">
        <v>2</v>
      </c>
      <c r="EC74" s="253"/>
      <c r="ED74" s="253"/>
      <c r="EE74" s="253"/>
      <c r="EF74" s="253"/>
      <c r="EG74" s="253"/>
      <c r="EH74" s="253"/>
      <c r="EI74" s="253"/>
      <c r="EJ74" s="253"/>
      <c r="EK74" s="253"/>
      <c r="EL74" s="253"/>
      <c r="EM74" s="253"/>
      <c r="EN74" s="253"/>
      <c r="EO74" s="253"/>
      <c r="EP74" s="253"/>
      <c r="EQ74" s="253"/>
      <c r="ER74" s="253"/>
      <c r="ES74" s="253"/>
      <c r="ET74" s="253" t="s">
        <v>1</v>
      </c>
      <c r="EU74" s="253"/>
      <c r="EV74" s="253"/>
      <c r="EW74" s="253"/>
      <c r="EX74" s="253"/>
      <c r="EY74" s="253"/>
      <c r="EZ74" s="253"/>
      <c r="FA74" s="253"/>
      <c r="FB74" s="253"/>
      <c r="FC74" s="253"/>
      <c r="FD74" s="253"/>
      <c r="FE74" s="253"/>
      <c r="FF74" s="253"/>
      <c r="FG74" s="253"/>
      <c r="FH74" s="253"/>
      <c r="FI74" s="253"/>
      <c r="FJ74" s="253"/>
      <c r="FK74" s="256"/>
      <c r="FL74" s="39"/>
      <c r="FM74" s="39"/>
      <c r="FN74" s="39"/>
    </row>
    <row r="75" spans="1:204" s="13" customFormat="1" ht="12" customHeight="1" thickBot="1">
      <c r="A75" s="158">
        <v>1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98">
        <v>2</v>
      </c>
      <c r="CA75" s="98"/>
      <c r="CB75" s="98"/>
      <c r="CC75" s="98"/>
      <c r="CD75" s="98"/>
      <c r="CE75" s="98"/>
      <c r="CF75" s="98"/>
      <c r="CG75" s="98">
        <v>3</v>
      </c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255">
        <v>4</v>
      </c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>
        <v>5</v>
      </c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>
        <v>6</v>
      </c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>
        <v>7</v>
      </c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69"/>
      <c r="FL75" s="40"/>
      <c r="FM75" s="40"/>
      <c r="FN75" s="40"/>
    </row>
    <row r="76" spans="1:204" ht="15" customHeight="1">
      <c r="A76" s="162" t="s">
        <v>64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3"/>
      <c r="BZ76" s="138" t="s">
        <v>62</v>
      </c>
      <c r="CA76" s="139"/>
      <c r="CB76" s="139"/>
      <c r="CC76" s="139"/>
      <c r="CD76" s="139"/>
      <c r="CE76" s="139"/>
      <c r="CF76" s="139"/>
      <c r="CG76" s="140">
        <v>270</v>
      </c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254">
        <f>SUM(CR77:DI80)</f>
        <v>0</v>
      </c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>
        <f>SUM(DJ77:EA80)</f>
        <v>3411853.23</v>
      </c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283"/>
      <c r="EM76" s="283"/>
      <c r="EN76" s="283"/>
      <c r="EO76" s="283"/>
      <c r="EP76" s="283"/>
      <c r="EQ76" s="283"/>
      <c r="ER76" s="283"/>
      <c r="ES76" s="283"/>
      <c r="ET76" s="254">
        <f>SUM(CR76:ES76)</f>
        <v>3411853.23</v>
      </c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70"/>
    </row>
    <row r="77" spans="1:204" ht="12" customHeight="1">
      <c r="A77" s="164" t="s">
        <v>23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5"/>
      <c r="BZ77" s="79" t="s">
        <v>63</v>
      </c>
      <c r="CA77" s="80"/>
      <c r="CB77" s="80"/>
      <c r="CC77" s="80"/>
      <c r="CD77" s="80"/>
      <c r="CE77" s="80"/>
      <c r="CF77" s="81"/>
      <c r="CG77" s="73">
        <v>271</v>
      </c>
      <c r="CH77" s="74"/>
      <c r="CI77" s="74"/>
      <c r="CJ77" s="74"/>
      <c r="CK77" s="74"/>
      <c r="CL77" s="74"/>
      <c r="CM77" s="74"/>
      <c r="CN77" s="74"/>
      <c r="CO77" s="74"/>
      <c r="CP77" s="74"/>
      <c r="CQ77" s="75"/>
      <c r="CR77" s="235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7"/>
      <c r="DJ77" s="235">
        <v>145194.04</v>
      </c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36"/>
      <c r="DX77" s="236"/>
      <c r="DY77" s="236"/>
      <c r="DZ77" s="236"/>
      <c r="EA77" s="237"/>
      <c r="EB77" s="285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7"/>
      <c r="ET77" s="241">
        <f>SUM(CR77:ES78)</f>
        <v>145194.04</v>
      </c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3"/>
    </row>
    <row r="78" spans="1:204" ht="12" customHeight="1">
      <c r="A78" s="142" t="s">
        <v>65</v>
      </c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3"/>
      <c r="BZ78" s="82"/>
      <c r="CA78" s="83"/>
      <c r="CB78" s="83"/>
      <c r="CC78" s="83"/>
      <c r="CD78" s="83"/>
      <c r="CE78" s="83"/>
      <c r="CF78" s="84"/>
      <c r="CG78" s="76"/>
      <c r="CH78" s="77"/>
      <c r="CI78" s="77"/>
      <c r="CJ78" s="77"/>
      <c r="CK78" s="77"/>
      <c r="CL78" s="77"/>
      <c r="CM78" s="77"/>
      <c r="CN78" s="77"/>
      <c r="CO78" s="77"/>
      <c r="CP78" s="77"/>
      <c r="CQ78" s="78"/>
      <c r="CR78" s="238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40"/>
      <c r="DJ78" s="238"/>
      <c r="DK78" s="239"/>
      <c r="DL78" s="239"/>
      <c r="DM78" s="239"/>
      <c r="DN78" s="239"/>
      <c r="DO78" s="239"/>
      <c r="DP78" s="239"/>
      <c r="DQ78" s="239"/>
      <c r="DR78" s="239"/>
      <c r="DS78" s="239"/>
      <c r="DT78" s="239"/>
      <c r="DU78" s="239"/>
      <c r="DV78" s="239"/>
      <c r="DW78" s="239"/>
      <c r="DX78" s="239"/>
      <c r="DY78" s="239"/>
      <c r="DZ78" s="239"/>
      <c r="EA78" s="240"/>
      <c r="EB78" s="288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90"/>
      <c r="ET78" s="244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6"/>
    </row>
    <row r="79" spans="1:204" ht="15" customHeight="1">
      <c r="A79" s="144" t="s">
        <v>66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5"/>
      <c r="BZ79" s="65" t="s">
        <v>196</v>
      </c>
      <c r="CA79" s="66"/>
      <c r="CB79" s="66"/>
      <c r="CC79" s="66"/>
      <c r="CD79" s="66"/>
      <c r="CE79" s="66"/>
      <c r="CF79" s="66"/>
      <c r="CG79" s="97">
        <v>272</v>
      </c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250"/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>
        <f>3320238.37-78196.18</f>
        <v>3242042.19</v>
      </c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95"/>
      <c r="EC79" s="295"/>
      <c r="ED79" s="295"/>
      <c r="EE79" s="295"/>
      <c r="EF79" s="295"/>
      <c r="EG79" s="295"/>
      <c r="EH79" s="295"/>
      <c r="EI79" s="295"/>
      <c r="EJ79" s="295"/>
      <c r="EK79" s="295"/>
      <c r="EL79" s="295"/>
      <c r="EM79" s="295"/>
      <c r="EN79" s="295"/>
      <c r="EO79" s="295"/>
      <c r="EP79" s="295"/>
      <c r="EQ79" s="295"/>
      <c r="ER79" s="295"/>
      <c r="ES79" s="295"/>
      <c r="ET79" s="233">
        <f t="shared" ref="ET79:ET86" si="1">SUM(CR79:ES79)</f>
        <v>3242042.19</v>
      </c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4"/>
      <c r="FM79" s="219" t="s">
        <v>267</v>
      </c>
      <c r="FN79" s="220"/>
      <c r="FO79" s="220"/>
      <c r="FP79" s="220"/>
      <c r="FQ79" s="220"/>
      <c r="FR79" s="220"/>
      <c r="FS79" s="220"/>
      <c r="FT79" s="220"/>
      <c r="FU79" s="220"/>
      <c r="FV79" s="220"/>
      <c r="FW79" s="220"/>
      <c r="FX79" s="220"/>
      <c r="FY79" s="220"/>
      <c r="FZ79" s="220"/>
      <c r="GA79" s="220"/>
      <c r="GB79" s="220"/>
      <c r="GC79" s="220"/>
      <c r="GD79" s="221"/>
      <c r="GE79" s="301">
        <v>-78196.179999999993</v>
      </c>
      <c r="GF79" s="302"/>
      <c r="GG79" s="302"/>
      <c r="GH79" s="302"/>
      <c r="GI79" s="302"/>
      <c r="GJ79" s="302"/>
      <c r="GK79" s="302"/>
      <c r="GL79" s="302"/>
      <c r="GM79" s="302"/>
      <c r="GN79" s="302"/>
      <c r="GO79" s="302"/>
      <c r="GP79" s="302"/>
      <c r="GQ79" s="302"/>
      <c r="GR79" s="302"/>
      <c r="GS79" s="302"/>
      <c r="GT79" s="302"/>
      <c r="GU79" s="302"/>
      <c r="GV79" s="303"/>
    </row>
    <row r="80" spans="1:204" ht="15" customHeight="1">
      <c r="A80" s="144" t="s">
        <v>67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5"/>
      <c r="BZ80" s="65" t="s">
        <v>197</v>
      </c>
      <c r="CA80" s="66"/>
      <c r="CB80" s="66"/>
      <c r="CC80" s="66"/>
      <c r="CD80" s="66"/>
      <c r="CE80" s="66"/>
      <c r="CF80" s="66"/>
      <c r="CG80" s="97">
        <v>273</v>
      </c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250"/>
      <c r="CS80" s="250"/>
      <c r="CT80" s="250"/>
      <c r="CU80" s="250"/>
      <c r="CV80" s="250"/>
      <c r="CW80" s="250"/>
      <c r="CX80" s="250"/>
      <c r="CY80" s="250"/>
      <c r="CZ80" s="250"/>
      <c r="DA80" s="250"/>
      <c r="DB80" s="250"/>
      <c r="DC80" s="250"/>
      <c r="DD80" s="250"/>
      <c r="DE80" s="250"/>
      <c r="DF80" s="250"/>
      <c r="DG80" s="250"/>
      <c r="DH80" s="250"/>
      <c r="DI80" s="250"/>
      <c r="DJ80" s="250">
        <v>24617</v>
      </c>
      <c r="DK80" s="250"/>
      <c r="DL80" s="250"/>
      <c r="DM80" s="250"/>
      <c r="DN80" s="250"/>
      <c r="DO80" s="250"/>
      <c r="DP80" s="250"/>
      <c r="DQ80" s="250"/>
      <c r="DR80" s="250"/>
      <c r="DS80" s="250"/>
      <c r="DT80" s="250"/>
      <c r="DU80" s="250"/>
      <c r="DV80" s="250"/>
      <c r="DW80" s="250"/>
      <c r="DX80" s="250"/>
      <c r="DY80" s="250"/>
      <c r="DZ80" s="250"/>
      <c r="EA80" s="250"/>
      <c r="EB80" s="295"/>
      <c r="EC80" s="295"/>
      <c r="ED80" s="295"/>
      <c r="EE80" s="295"/>
      <c r="EF80" s="295"/>
      <c r="EG80" s="295"/>
      <c r="EH80" s="295"/>
      <c r="EI80" s="295"/>
      <c r="EJ80" s="295"/>
      <c r="EK80" s="295"/>
      <c r="EL80" s="295"/>
      <c r="EM80" s="295"/>
      <c r="EN80" s="295"/>
      <c r="EO80" s="295"/>
      <c r="EP80" s="295"/>
      <c r="EQ80" s="295"/>
      <c r="ER80" s="295"/>
      <c r="ES80" s="295"/>
      <c r="ET80" s="233">
        <f t="shared" si="1"/>
        <v>24617</v>
      </c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4"/>
      <c r="FM80" s="222"/>
      <c r="FN80" s="223"/>
      <c r="FO80" s="223"/>
      <c r="FP80" s="223"/>
      <c r="FQ80" s="223"/>
      <c r="FR80" s="223"/>
      <c r="FS80" s="223"/>
      <c r="FT80" s="223"/>
      <c r="FU80" s="223"/>
      <c r="FV80" s="223"/>
      <c r="FW80" s="223"/>
      <c r="FX80" s="223"/>
      <c r="FY80" s="223"/>
      <c r="FZ80" s="223"/>
      <c r="GA80" s="223"/>
      <c r="GB80" s="223"/>
      <c r="GC80" s="223"/>
      <c r="GD80" s="224"/>
      <c r="GE80" s="304"/>
      <c r="GF80" s="305"/>
      <c r="GG80" s="305"/>
      <c r="GH80" s="305"/>
      <c r="GI80" s="305"/>
      <c r="GJ80" s="305"/>
      <c r="GK80" s="305"/>
      <c r="GL80" s="305"/>
      <c r="GM80" s="305"/>
      <c r="GN80" s="305"/>
      <c r="GO80" s="305"/>
      <c r="GP80" s="305"/>
      <c r="GQ80" s="305"/>
      <c r="GR80" s="305"/>
      <c r="GS80" s="305"/>
      <c r="GT80" s="305"/>
      <c r="GU80" s="305"/>
      <c r="GV80" s="306"/>
    </row>
    <row r="81" spans="1:186" ht="15" customHeight="1">
      <c r="A81" s="162" t="s">
        <v>160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3"/>
      <c r="BZ81" s="65" t="s">
        <v>69</v>
      </c>
      <c r="CA81" s="66"/>
      <c r="CB81" s="66"/>
      <c r="CC81" s="66"/>
      <c r="CD81" s="66"/>
      <c r="CE81" s="66"/>
      <c r="CF81" s="66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250"/>
      <c r="CS81" s="250"/>
      <c r="CT81" s="250"/>
      <c r="CU81" s="250"/>
      <c r="CV81" s="250"/>
      <c r="CW81" s="250"/>
      <c r="CX81" s="250"/>
      <c r="CY81" s="250"/>
      <c r="CZ81" s="250"/>
      <c r="DA81" s="250"/>
      <c r="DB81" s="250"/>
      <c r="DC81" s="250"/>
      <c r="DD81" s="250"/>
      <c r="DE81" s="250"/>
      <c r="DF81" s="250"/>
      <c r="DG81" s="250"/>
      <c r="DH81" s="250"/>
      <c r="DI81" s="250"/>
      <c r="DJ81" s="250"/>
      <c r="DK81" s="250"/>
      <c r="DL81" s="250"/>
      <c r="DM81" s="250"/>
      <c r="DN81" s="250"/>
      <c r="DO81" s="250"/>
      <c r="DP81" s="250"/>
      <c r="DQ81" s="250"/>
      <c r="DR81" s="250"/>
      <c r="DS81" s="250"/>
      <c r="DT81" s="250"/>
      <c r="DU81" s="250"/>
      <c r="DV81" s="250"/>
      <c r="DW81" s="250"/>
      <c r="DX81" s="250"/>
      <c r="DY81" s="250"/>
      <c r="DZ81" s="250"/>
      <c r="EA81" s="250"/>
      <c r="EB81" s="295"/>
      <c r="EC81" s="295"/>
      <c r="ED81" s="295"/>
      <c r="EE81" s="295"/>
      <c r="EF81" s="295"/>
      <c r="EG81" s="295"/>
      <c r="EH81" s="295"/>
      <c r="EI81" s="295"/>
      <c r="EJ81" s="295"/>
      <c r="EK81" s="295"/>
      <c r="EL81" s="295"/>
      <c r="EM81" s="295"/>
      <c r="EN81" s="295"/>
      <c r="EO81" s="295"/>
      <c r="EP81" s="295"/>
      <c r="EQ81" s="295"/>
      <c r="ER81" s="295"/>
      <c r="ES81" s="295"/>
      <c r="ET81" s="233">
        <f t="shared" si="1"/>
        <v>0</v>
      </c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4"/>
    </row>
    <row r="82" spans="1:186" ht="15" customHeight="1">
      <c r="A82" s="217" t="s">
        <v>199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8"/>
      <c r="BZ82" s="65" t="s">
        <v>198</v>
      </c>
      <c r="CA82" s="66"/>
      <c r="CB82" s="66"/>
      <c r="CC82" s="66"/>
      <c r="CD82" s="66"/>
      <c r="CE82" s="66"/>
      <c r="CF82" s="66"/>
      <c r="CG82" s="115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233">
        <f>CR85+CR109</f>
        <v>-25288.78</v>
      </c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>
        <f>DJ85+DJ109</f>
        <v>106981.84000000407</v>
      </c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>
        <f>EB83-EB84</f>
        <v>0</v>
      </c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>
        <f t="shared" si="1"/>
        <v>81693.060000004072</v>
      </c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4"/>
      <c r="FM82" s="308"/>
      <c r="FN82" s="308"/>
      <c r="FO82" s="308"/>
      <c r="FP82" s="308"/>
      <c r="FQ82" s="308"/>
      <c r="FR82" s="308"/>
      <c r="FS82" s="308"/>
      <c r="FT82" s="308"/>
      <c r="FU82" s="308"/>
      <c r="FV82" s="308"/>
      <c r="FW82" s="308"/>
      <c r="FX82" s="308"/>
      <c r="FY82" s="308"/>
      <c r="FZ82" s="308"/>
      <c r="GA82" s="308"/>
      <c r="GB82" s="48"/>
      <c r="GC82" s="48"/>
      <c r="GD82" s="48"/>
    </row>
    <row r="83" spans="1:186" ht="15" customHeight="1">
      <c r="A83" s="162" t="s">
        <v>142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3"/>
      <c r="BZ83" s="65" t="s">
        <v>200</v>
      </c>
      <c r="CA83" s="66"/>
      <c r="CB83" s="66"/>
      <c r="CC83" s="66"/>
      <c r="CD83" s="66"/>
      <c r="CE83" s="66"/>
      <c r="CF83" s="66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233">
        <f>CR16-CR42</f>
        <v>-25288.78</v>
      </c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>
        <f>DJ16-DJ42</f>
        <v>106981.83999999985</v>
      </c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>
        <f>EB16-EB42</f>
        <v>0</v>
      </c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>
        <f t="shared" si="1"/>
        <v>81693.059999999852</v>
      </c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4"/>
      <c r="FM83" s="300"/>
      <c r="FN83" s="300"/>
      <c r="FO83" s="300"/>
      <c r="FP83" s="300"/>
      <c r="FQ83" s="300"/>
      <c r="FR83" s="300"/>
      <c r="FS83" s="300"/>
      <c r="FT83" s="300"/>
      <c r="FU83" s="300"/>
      <c r="FV83" s="300"/>
      <c r="FW83" s="300"/>
      <c r="FX83" s="300"/>
      <c r="FY83" s="300"/>
      <c r="FZ83" s="300"/>
      <c r="GA83" s="300"/>
      <c r="GB83" s="300"/>
      <c r="GC83" s="300"/>
      <c r="GD83" s="300"/>
    </row>
    <row r="84" spans="1:186" ht="15" customHeight="1">
      <c r="A84" s="162" t="s">
        <v>71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3"/>
      <c r="BZ84" s="65" t="s">
        <v>201</v>
      </c>
      <c r="CA84" s="66"/>
      <c r="CB84" s="66"/>
      <c r="CC84" s="66"/>
      <c r="CD84" s="66"/>
      <c r="CE84" s="66"/>
      <c r="CF84" s="66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0"/>
      <c r="DK84" s="250"/>
      <c r="DL84" s="250"/>
      <c r="DM84" s="250"/>
      <c r="DN84" s="250"/>
      <c r="DO84" s="250"/>
      <c r="DP84" s="250"/>
      <c r="DQ84" s="250"/>
      <c r="DR84" s="250"/>
      <c r="DS84" s="250"/>
      <c r="DT84" s="250"/>
      <c r="DU84" s="250"/>
      <c r="DV84" s="250"/>
      <c r="DW84" s="250"/>
      <c r="DX84" s="250"/>
      <c r="DY84" s="250"/>
      <c r="DZ84" s="250"/>
      <c r="EA84" s="250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33">
        <f t="shared" si="1"/>
        <v>0</v>
      </c>
      <c r="EU84" s="233"/>
      <c r="EV84" s="233"/>
      <c r="EW84" s="233"/>
      <c r="EX84" s="233"/>
      <c r="EY84" s="233"/>
      <c r="EZ84" s="233"/>
      <c r="FA84" s="233"/>
      <c r="FB84" s="233"/>
      <c r="FC84" s="233"/>
      <c r="FD84" s="233"/>
      <c r="FE84" s="233"/>
      <c r="FF84" s="233"/>
      <c r="FG84" s="233"/>
      <c r="FH84" s="233"/>
      <c r="FI84" s="233"/>
      <c r="FJ84" s="233"/>
      <c r="FK84" s="234"/>
    </row>
    <row r="85" spans="1:186" ht="15" customHeight="1">
      <c r="A85" s="203" t="s">
        <v>234</v>
      </c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4"/>
      <c r="BZ85" s="65" t="s">
        <v>70</v>
      </c>
      <c r="CA85" s="66"/>
      <c r="CB85" s="66"/>
      <c r="CC85" s="66"/>
      <c r="CD85" s="66"/>
      <c r="CE85" s="66"/>
      <c r="CF85" s="66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233">
        <f>CR86+CR90+CR94+CR98+CR102</f>
        <v>0</v>
      </c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>
        <f>DJ86+DJ90+DJ94+DJ98+DJ102</f>
        <v>-79774.05000000025</v>
      </c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33"/>
      <c r="DW85" s="233"/>
      <c r="DX85" s="233"/>
      <c r="DY85" s="233"/>
      <c r="DZ85" s="233"/>
      <c r="EA85" s="233"/>
      <c r="EB85" s="233">
        <f>EB86+EB90+EB94+EB98+EB102</f>
        <v>0</v>
      </c>
      <c r="EC85" s="233"/>
      <c r="ED85" s="233"/>
      <c r="EE85" s="233"/>
      <c r="EF85" s="233"/>
      <c r="EG85" s="233"/>
      <c r="EH85" s="233"/>
      <c r="EI85" s="233"/>
      <c r="EJ85" s="233"/>
      <c r="EK85" s="233"/>
      <c r="EL85" s="233"/>
      <c r="EM85" s="233"/>
      <c r="EN85" s="233"/>
      <c r="EO85" s="233"/>
      <c r="EP85" s="233"/>
      <c r="EQ85" s="233"/>
      <c r="ER85" s="233"/>
      <c r="ES85" s="233"/>
      <c r="ET85" s="233">
        <f t="shared" si="1"/>
        <v>-79774.05000000025</v>
      </c>
      <c r="EU85" s="233"/>
      <c r="EV85" s="233"/>
      <c r="EW85" s="233"/>
      <c r="EX85" s="233"/>
      <c r="EY85" s="233"/>
      <c r="EZ85" s="233"/>
      <c r="FA85" s="233"/>
      <c r="FB85" s="233"/>
      <c r="FC85" s="233"/>
      <c r="FD85" s="233"/>
      <c r="FE85" s="233"/>
      <c r="FF85" s="233"/>
      <c r="FG85" s="233"/>
      <c r="FH85" s="233"/>
      <c r="FI85" s="233"/>
      <c r="FJ85" s="233"/>
      <c r="FK85" s="234"/>
    </row>
    <row r="86" spans="1:186" ht="15" customHeight="1">
      <c r="A86" s="213" t="s">
        <v>161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4"/>
      <c r="BZ86" s="65" t="s">
        <v>83</v>
      </c>
      <c r="CA86" s="66"/>
      <c r="CB86" s="66"/>
      <c r="CC86" s="66"/>
      <c r="CD86" s="66"/>
      <c r="CE86" s="66"/>
      <c r="CF86" s="66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233">
        <f>CR87-CR89</f>
        <v>0</v>
      </c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>
        <f>DJ87-DJ89</f>
        <v>-18056.040000000008</v>
      </c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33"/>
      <c r="DW86" s="233"/>
      <c r="DX86" s="233"/>
      <c r="DY86" s="233"/>
      <c r="DZ86" s="233"/>
      <c r="EA86" s="233"/>
      <c r="EB86" s="233">
        <f>EB87-EB89</f>
        <v>0</v>
      </c>
      <c r="EC86" s="233"/>
      <c r="ED86" s="233"/>
      <c r="EE86" s="233"/>
      <c r="EF86" s="233"/>
      <c r="EG86" s="233"/>
      <c r="EH86" s="233"/>
      <c r="EI86" s="233"/>
      <c r="EJ86" s="233"/>
      <c r="EK86" s="233"/>
      <c r="EL86" s="233"/>
      <c r="EM86" s="233"/>
      <c r="EN86" s="233"/>
      <c r="EO86" s="233"/>
      <c r="EP86" s="233"/>
      <c r="EQ86" s="233"/>
      <c r="ER86" s="233"/>
      <c r="ES86" s="233"/>
      <c r="ET86" s="233">
        <f t="shared" si="1"/>
        <v>-18056.040000000008</v>
      </c>
      <c r="EU86" s="233"/>
      <c r="EV86" s="233"/>
      <c r="EW86" s="233"/>
      <c r="EX86" s="233"/>
      <c r="EY86" s="233"/>
      <c r="EZ86" s="233"/>
      <c r="FA86" s="233"/>
      <c r="FB86" s="233"/>
      <c r="FC86" s="233"/>
      <c r="FD86" s="233"/>
      <c r="FE86" s="233"/>
      <c r="FF86" s="233"/>
      <c r="FG86" s="233"/>
      <c r="FH86" s="233"/>
      <c r="FI86" s="233"/>
      <c r="FJ86" s="233"/>
      <c r="FK86" s="234"/>
    </row>
    <row r="87" spans="1:186" ht="12" customHeight="1">
      <c r="A87" s="205" t="s">
        <v>23</v>
      </c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6"/>
      <c r="BZ87" s="79" t="s">
        <v>84</v>
      </c>
      <c r="CA87" s="80"/>
      <c r="CB87" s="80"/>
      <c r="CC87" s="80"/>
      <c r="CD87" s="80"/>
      <c r="CE87" s="80"/>
      <c r="CF87" s="81"/>
      <c r="CG87" s="73">
        <v>310</v>
      </c>
      <c r="CH87" s="74"/>
      <c r="CI87" s="74"/>
      <c r="CJ87" s="74"/>
      <c r="CK87" s="74"/>
      <c r="CL87" s="74"/>
      <c r="CM87" s="74"/>
      <c r="CN87" s="74"/>
      <c r="CO87" s="74"/>
      <c r="CP87" s="74"/>
      <c r="CQ87" s="75"/>
      <c r="CR87" s="235">
        <v>20100</v>
      </c>
      <c r="CS87" s="236"/>
      <c r="CT87" s="236"/>
      <c r="CU87" s="236"/>
      <c r="CV87" s="236"/>
      <c r="CW87" s="236"/>
      <c r="CX87" s="236"/>
      <c r="CY87" s="236"/>
      <c r="CZ87" s="236"/>
      <c r="DA87" s="236"/>
      <c r="DB87" s="236"/>
      <c r="DC87" s="236"/>
      <c r="DD87" s="236"/>
      <c r="DE87" s="236"/>
      <c r="DF87" s="236"/>
      <c r="DG87" s="236"/>
      <c r="DH87" s="236"/>
      <c r="DI87" s="237"/>
      <c r="DJ87" s="235">
        <v>217689</v>
      </c>
      <c r="DK87" s="236"/>
      <c r="DL87" s="236"/>
      <c r="DM87" s="236"/>
      <c r="DN87" s="236"/>
      <c r="DO87" s="236"/>
      <c r="DP87" s="236"/>
      <c r="DQ87" s="236"/>
      <c r="DR87" s="236"/>
      <c r="DS87" s="236"/>
      <c r="DT87" s="236"/>
      <c r="DU87" s="236"/>
      <c r="DV87" s="236"/>
      <c r="DW87" s="236"/>
      <c r="DX87" s="236"/>
      <c r="DY87" s="236"/>
      <c r="DZ87" s="236"/>
      <c r="EA87" s="237"/>
      <c r="EB87" s="235"/>
      <c r="EC87" s="236"/>
      <c r="ED87" s="236"/>
      <c r="EE87" s="236"/>
      <c r="EF87" s="236"/>
      <c r="EG87" s="236"/>
      <c r="EH87" s="236"/>
      <c r="EI87" s="236"/>
      <c r="EJ87" s="236"/>
      <c r="EK87" s="236"/>
      <c r="EL87" s="236"/>
      <c r="EM87" s="236"/>
      <c r="EN87" s="236"/>
      <c r="EO87" s="236"/>
      <c r="EP87" s="236"/>
      <c r="EQ87" s="236"/>
      <c r="ER87" s="236"/>
      <c r="ES87" s="237"/>
      <c r="ET87" s="241">
        <f>SUM(CR87:ES88)</f>
        <v>237789</v>
      </c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3"/>
    </row>
    <row r="88" spans="1:186" ht="12" customHeight="1">
      <c r="A88" s="209" t="s">
        <v>73</v>
      </c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10"/>
      <c r="BZ88" s="82"/>
      <c r="CA88" s="83"/>
      <c r="CB88" s="83"/>
      <c r="CC88" s="83"/>
      <c r="CD88" s="83"/>
      <c r="CE88" s="83"/>
      <c r="CF88" s="84"/>
      <c r="CG88" s="76"/>
      <c r="CH88" s="77"/>
      <c r="CI88" s="77"/>
      <c r="CJ88" s="77"/>
      <c r="CK88" s="77"/>
      <c r="CL88" s="77"/>
      <c r="CM88" s="77"/>
      <c r="CN88" s="77"/>
      <c r="CO88" s="77"/>
      <c r="CP88" s="77"/>
      <c r="CQ88" s="78"/>
      <c r="CR88" s="238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40"/>
      <c r="DJ88" s="238"/>
      <c r="DK88" s="239"/>
      <c r="DL88" s="239"/>
      <c r="DM88" s="239"/>
      <c r="DN88" s="239"/>
      <c r="DO88" s="239"/>
      <c r="DP88" s="239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40"/>
      <c r="EB88" s="238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  <c r="ES88" s="240"/>
      <c r="ET88" s="244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6"/>
    </row>
    <row r="89" spans="1:186" ht="15" customHeight="1">
      <c r="A89" s="211" t="s">
        <v>74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2"/>
      <c r="BZ89" s="65" t="s">
        <v>85</v>
      </c>
      <c r="CA89" s="66"/>
      <c r="CB89" s="66"/>
      <c r="CC89" s="66"/>
      <c r="CD89" s="66"/>
      <c r="CE89" s="66"/>
      <c r="CF89" s="66"/>
      <c r="CG89" s="97">
        <v>410</v>
      </c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250">
        <v>20100</v>
      </c>
      <c r="CS89" s="250"/>
      <c r="CT89" s="250"/>
      <c r="CU89" s="250"/>
      <c r="CV89" s="250"/>
      <c r="CW89" s="250"/>
      <c r="CX89" s="250"/>
      <c r="CY89" s="250"/>
      <c r="CZ89" s="250"/>
      <c r="DA89" s="250"/>
      <c r="DB89" s="250"/>
      <c r="DC89" s="250"/>
      <c r="DD89" s="250"/>
      <c r="DE89" s="250"/>
      <c r="DF89" s="250"/>
      <c r="DG89" s="250"/>
      <c r="DH89" s="250"/>
      <c r="DI89" s="250"/>
      <c r="DJ89" s="250">
        <v>235745.04</v>
      </c>
      <c r="DK89" s="250"/>
      <c r="DL89" s="250"/>
      <c r="DM89" s="250"/>
      <c r="DN89" s="250"/>
      <c r="DO89" s="250"/>
      <c r="DP89" s="250"/>
      <c r="DQ89" s="250"/>
      <c r="DR89" s="250"/>
      <c r="DS89" s="250"/>
      <c r="DT89" s="250"/>
      <c r="DU89" s="250"/>
      <c r="DV89" s="250"/>
      <c r="DW89" s="250"/>
      <c r="DX89" s="250"/>
      <c r="DY89" s="250"/>
      <c r="DZ89" s="250"/>
      <c r="EA89" s="250"/>
      <c r="EB89" s="250"/>
      <c r="EC89" s="250"/>
      <c r="ED89" s="250"/>
      <c r="EE89" s="250"/>
      <c r="EF89" s="250"/>
      <c r="EG89" s="250"/>
      <c r="EH89" s="250"/>
      <c r="EI89" s="250"/>
      <c r="EJ89" s="250"/>
      <c r="EK89" s="250"/>
      <c r="EL89" s="250"/>
      <c r="EM89" s="250"/>
      <c r="EN89" s="250"/>
      <c r="EO89" s="250"/>
      <c r="EP89" s="250"/>
      <c r="EQ89" s="250"/>
      <c r="ER89" s="250"/>
      <c r="ES89" s="250"/>
      <c r="ET89" s="233">
        <f>SUM(CR89:ES89)</f>
        <v>255845.04</v>
      </c>
      <c r="EU89" s="233"/>
      <c r="EV89" s="233"/>
      <c r="EW89" s="233"/>
      <c r="EX89" s="233"/>
      <c r="EY89" s="233"/>
      <c r="EZ89" s="233"/>
      <c r="FA89" s="233"/>
      <c r="FB89" s="233"/>
      <c r="FC89" s="233"/>
      <c r="FD89" s="233"/>
      <c r="FE89" s="233"/>
      <c r="FF89" s="233"/>
      <c r="FG89" s="233"/>
      <c r="FH89" s="233"/>
      <c r="FI89" s="233"/>
      <c r="FJ89" s="233"/>
      <c r="FK89" s="234"/>
    </row>
    <row r="90" spans="1:186" ht="15" customHeight="1">
      <c r="A90" s="213" t="s">
        <v>75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4"/>
      <c r="BZ90" s="65" t="s">
        <v>86</v>
      </c>
      <c r="CA90" s="66"/>
      <c r="CB90" s="66"/>
      <c r="CC90" s="66"/>
      <c r="CD90" s="66"/>
      <c r="CE90" s="66"/>
      <c r="CF90" s="66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233">
        <f>CR91-CR93</f>
        <v>0</v>
      </c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>
        <f>DJ91-DJ93</f>
        <v>0</v>
      </c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33"/>
      <c r="DW90" s="233"/>
      <c r="DX90" s="233"/>
      <c r="DY90" s="233"/>
      <c r="DZ90" s="233"/>
      <c r="EA90" s="233"/>
      <c r="EB90" s="233">
        <f>EB91-EB93</f>
        <v>0</v>
      </c>
      <c r="EC90" s="233"/>
      <c r="ED90" s="233"/>
      <c r="EE90" s="233"/>
      <c r="EF90" s="233"/>
      <c r="EG90" s="233"/>
      <c r="EH90" s="233"/>
      <c r="EI90" s="233"/>
      <c r="EJ90" s="233"/>
      <c r="EK90" s="233"/>
      <c r="EL90" s="233"/>
      <c r="EM90" s="233"/>
      <c r="EN90" s="233"/>
      <c r="EO90" s="233"/>
      <c r="EP90" s="233"/>
      <c r="EQ90" s="233"/>
      <c r="ER90" s="233"/>
      <c r="ES90" s="233"/>
      <c r="ET90" s="233">
        <f>SUM(CR90:ES90)</f>
        <v>0</v>
      </c>
      <c r="EU90" s="233"/>
      <c r="EV90" s="233"/>
      <c r="EW90" s="233"/>
      <c r="EX90" s="233"/>
      <c r="EY90" s="233"/>
      <c r="EZ90" s="233"/>
      <c r="FA90" s="233"/>
      <c r="FB90" s="233"/>
      <c r="FC90" s="233"/>
      <c r="FD90" s="233"/>
      <c r="FE90" s="233"/>
      <c r="FF90" s="233"/>
      <c r="FG90" s="233"/>
      <c r="FH90" s="233"/>
      <c r="FI90" s="233"/>
      <c r="FJ90" s="233"/>
      <c r="FK90" s="234"/>
    </row>
    <row r="91" spans="1:186" ht="12" customHeight="1">
      <c r="A91" s="205" t="s">
        <v>23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6"/>
      <c r="BZ91" s="79" t="s">
        <v>87</v>
      </c>
      <c r="CA91" s="80"/>
      <c r="CB91" s="80"/>
      <c r="CC91" s="80"/>
      <c r="CD91" s="80"/>
      <c r="CE91" s="80"/>
      <c r="CF91" s="81"/>
      <c r="CG91" s="73">
        <v>320</v>
      </c>
      <c r="CH91" s="74"/>
      <c r="CI91" s="74"/>
      <c r="CJ91" s="74"/>
      <c r="CK91" s="74"/>
      <c r="CL91" s="74"/>
      <c r="CM91" s="74"/>
      <c r="CN91" s="74"/>
      <c r="CO91" s="74"/>
      <c r="CP91" s="74"/>
      <c r="CQ91" s="75"/>
      <c r="CR91" s="235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7"/>
      <c r="DJ91" s="235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36"/>
      <c r="DX91" s="236"/>
      <c r="DY91" s="236"/>
      <c r="DZ91" s="236"/>
      <c r="EA91" s="237"/>
      <c r="EB91" s="235"/>
      <c r="EC91" s="236"/>
      <c r="ED91" s="236"/>
      <c r="EE91" s="236"/>
      <c r="EF91" s="236"/>
      <c r="EG91" s="236"/>
      <c r="EH91" s="236"/>
      <c r="EI91" s="236"/>
      <c r="EJ91" s="236"/>
      <c r="EK91" s="236"/>
      <c r="EL91" s="236"/>
      <c r="EM91" s="236"/>
      <c r="EN91" s="236"/>
      <c r="EO91" s="236"/>
      <c r="EP91" s="236"/>
      <c r="EQ91" s="236"/>
      <c r="ER91" s="236"/>
      <c r="ES91" s="237"/>
      <c r="ET91" s="241">
        <f>SUM(CR91:ES92)</f>
        <v>0</v>
      </c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3"/>
    </row>
    <row r="92" spans="1:186" ht="12" customHeight="1">
      <c r="A92" s="209" t="s">
        <v>76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10"/>
      <c r="BZ92" s="82"/>
      <c r="CA92" s="83"/>
      <c r="CB92" s="83"/>
      <c r="CC92" s="83"/>
      <c r="CD92" s="83"/>
      <c r="CE92" s="83"/>
      <c r="CF92" s="84"/>
      <c r="CG92" s="76"/>
      <c r="CH92" s="77"/>
      <c r="CI92" s="77"/>
      <c r="CJ92" s="77"/>
      <c r="CK92" s="77"/>
      <c r="CL92" s="77"/>
      <c r="CM92" s="77"/>
      <c r="CN92" s="77"/>
      <c r="CO92" s="77"/>
      <c r="CP92" s="77"/>
      <c r="CQ92" s="78"/>
      <c r="CR92" s="238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40"/>
      <c r="DJ92" s="238"/>
      <c r="DK92" s="239"/>
      <c r="DL92" s="239"/>
      <c r="DM92" s="239"/>
      <c r="DN92" s="239"/>
      <c r="DO92" s="239"/>
      <c r="DP92" s="239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40"/>
      <c r="EB92" s="238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  <c r="ES92" s="240"/>
      <c r="ET92" s="244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6"/>
    </row>
    <row r="93" spans="1:186" ht="15" customHeight="1">
      <c r="A93" s="211" t="s">
        <v>77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2"/>
      <c r="BZ93" s="65" t="s">
        <v>88</v>
      </c>
      <c r="CA93" s="66"/>
      <c r="CB93" s="66"/>
      <c r="CC93" s="66"/>
      <c r="CD93" s="66"/>
      <c r="CE93" s="66"/>
      <c r="CF93" s="66"/>
      <c r="CG93" s="97">
        <v>420</v>
      </c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250"/>
      <c r="CS93" s="250"/>
      <c r="CT93" s="250"/>
      <c r="CU93" s="250"/>
      <c r="CV93" s="250"/>
      <c r="CW93" s="250"/>
      <c r="CX93" s="250"/>
      <c r="CY93" s="250"/>
      <c r="CZ93" s="250"/>
      <c r="DA93" s="250"/>
      <c r="DB93" s="250"/>
      <c r="DC93" s="250"/>
      <c r="DD93" s="250"/>
      <c r="DE93" s="250"/>
      <c r="DF93" s="250"/>
      <c r="DG93" s="250"/>
      <c r="DH93" s="250"/>
      <c r="DI93" s="250"/>
      <c r="DJ93" s="250"/>
      <c r="DK93" s="250"/>
      <c r="DL93" s="250"/>
      <c r="DM93" s="250"/>
      <c r="DN93" s="250"/>
      <c r="DO93" s="250"/>
      <c r="DP93" s="250"/>
      <c r="DQ93" s="250"/>
      <c r="DR93" s="250"/>
      <c r="DS93" s="250"/>
      <c r="DT93" s="250"/>
      <c r="DU93" s="250"/>
      <c r="DV93" s="250"/>
      <c r="DW93" s="250"/>
      <c r="DX93" s="250"/>
      <c r="DY93" s="250"/>
      <c r="DZ93" s="250"/>
      <c r="EA93" s="250"/>
      <c r="EB93" s="250"/>
      <c r="EC93" s="250"/>
      <c r="ED93" s="250"/>
      <c r="EE93" s="250"/>
      <c r="EF93" s="250"/>
      <c r="EG93" s="250"/>
      <c r="EH93" s="250"/>
      <c r="EI93" s="250"/>
      <c r="EJ93" s="250"/>
      <c r="EK93" s="250"/>
      <c r="EL93" s="250"/>
      <c r="EM93" s="250"/>
      <c r="EN93" s="250"/>
      <c r="EO93" s="250"/>
      <c r="EP93" s="250"/>
      <c r="EQ93" s="250"/>
      <c r="ER93" s="250"/>
      <c r="ES93" s="250"/>
      <c r="ET93" s="233">
        <f>SUM(CR93:ES93)</f>
        <v>0</v>
      </c>
      <c r="EU93" s="233"/>
      <c r="EV93" s="233"/>
      <c r="EW93" s="233"/>
      <c r="EX93" s="233"/>
      <c r="EY93" s="233"/>
      <c r="EZ93" s="233"/>
      <c r="FA93" s="233"/>
      <c r="FB93" s="233"/>
      <c r="FC93" s="233"/>
      <c r="FD93" s="233"/>
      <c r="FE93" s="233"/>
      <c r="FF93" s="233"/>
      <c r="FG93" s="233"/>
      <c r="FH93" s="233"/>
      <c r="FI93" s="233"/>
      <c r="FJ93" s="233"/>
      <c r="FK93" s="234"/>
    </row>
    <row r="94" spans="1:186" ht="15" customHeight="1">
      <c r="A94" s="213" t="s">
        <v>72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4"/>
      <c r="BZ94" s="65" t="s">
        <v>89</v>
      </c>
      <c r="CA94" s="66"/>
      <c r="CB94" s="66"/>
      <c r="CC94" s="66"/>
      <c r="CD94" s="66"/>
      <c r="CE94" s="66"/>
      <c r="CF94" s="66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233">
        <f>CR95-CR97</f>
        <v>0</v>
      </c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>
        <f>DJ95-DJ97</f>
        <v>0</v>
      </c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33"/>
      <c r="DW94" s="233"/>
      <c r="DX94" s="233"/>
      <c r="DY94" s="233"/>
      <c r="DZ94" s="233"/>
      <c r="EA94" s="233"/>
      <c r="EB94" s="233">
        <f>EB95-EB97</f>
        <v>0</v>
      </c>
      <c r="EC94" s="233"/>
      <c r="ED94" s="233"/>
      <c r="EE94" s="233"/>
      <c r="EF94" s="233"/>
      <c r="EG94" s="233"/>
      <c r="EH94" s="233"/>
      <c r="EI94" s="233"/>
      <c r="EJ94" s="233"/>
      <c r="EK94" s="233"/>
      <c r="EL94" s="233"/>
      <c r="EM94" s="233"/>
      <c r="EN94" s="233"/>
      <c r="EO94" s="233"/>
      <c r="EP94" s="233"/>
      <c r="EQ94" s="233"/>
      <c r="ER94" s="233"/>
      <c r="ES94" s="233"/>
      <c r="ET94" s="233">
        <f>SUM(CR94:ES94)</f>
        <v>0</v>
      </c>
      <c r="EU94" s="233"/>
      <c r="EV94" s="233"/>
      <c r="EW94" s="233"/>
      <c r="EX94" s="233"/>
      <c r="EY94" s="233"/>
      <c r="EZ94" s="233"/>
      <c r="FA94" s="233"/>
      <c r="FB94" s="233"/>
      <c r="FC94" s="233"/>
      <c r="FD94" s="233"/>
      <c r="FE94" s="233"/>
      <c r="FF94" s="233"/>
      <c r="FG94" s="233"/>
      <c r="FH94" s="233"/>
      <c r="FI94" s="233"/>
      <c r="FJ94" s="233"/>
      <c r="FK94" s="234"/>
    </row>
    <row r="95" spans="1:186" ht="12" customHeight="1">
      <c r="A95" s="205" t="s">
        <v>23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6"/>
      <c r="BZ95" s="79" t="s">
        <v>90</v>
      </c>
      <c r="CA95" s="80"/>
      <c r="CB95" s="80"/>
      <c r="CC95" s="80"/>
      <c r="CD95" s="80"/>
      <c r="CE95" s="80"/>
      <c r="CF95" s="81"/>
      <c r="CG95" s="73">
        <v>330</v>
      </c>
      <c r="CH95" s="74"/>
      <c r="CI95" s="74"/>
      <c r="CJ95" s="74"/>
      <c r="CK95" s="74"/>
      <c r="CL95" s="74"/>
      <c r="CM95" s="74"/>
      <c r="CN95" s="74"/>
      <c r="CO95" s="74"/>
      <c r="CP95" s="74"/>
      <c r="CQ95" s="75"/>
      <c r="CR95" s="235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7"/>
      <c r="DJ95" s="235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36"/>
      <c r="DX95" s="236"/>
      <c r="DY95" s="236"/>
      <c r="DZ95" s="236"/>
      <c r="EA95" s="237"/>
      <c r="EB95" s="235"/>
      <c r="EC95" s="236"/>
      <c r="ED95" s="236"/>
      <c r="EE95" s="236"/>
      <c r="EF95" s="236"/>
      <c r="EG95" s="236"/>
      <c r="EH95" s="236"/>
      <c r="EI95" s="236"/>
      <c r="EJ95" s="236"/>
      <c r="EK95" s="236"/>
      <c r="EL95" s="236"/>
      <c r="EM95" s="236"/>
      <c r="EN95" s="236"/>
      <c r="EO95" s="236"/>
      <c r="EP95" s="236"/>
      <c r="EQ95" s="236"/>
      <c r="ER95" s="236"/>
      <c r="ES95" s="237"/>
      <c r="ET95" s="241">
        <f>SUM(CR95:ES96)</f>
        <v>0</v>
      </c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3"/>
    </row>
    <row r="96" spans="1:186" ht="12" customHeight="1">
      <c r="A96" s="209" t="s">
        <v>78</v>
      </c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10"/>
      <c r="BZ96" s="82"/>
      <c r="CA96" s="83"/>
      <c r="CB96" s="83"/>
      <c r="CC96" s="83"/>
      <c r="CD96" s="83"/>
      <c r="CE96" s="83"/>
      <c r="CF96" s="84"/>
      <c r="CG96" s="76"/>
      <c r="CH96" s="77"/>
      <c r="CI96" s="77"/>
      <c r="CJ96" s="77"/>
      <c r="CK96" s="77"/>
      <c r="CL96" s="77"/>
      <c r="CM96" s="77"/>
      <c r="CN96" s="77"/>
      <c r="CO96" s="77"/>
      <c r="CP96" s="77"/>
      <c r="CQ96" s="78"/>
      <c r="CR96" s="238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40"/>
      <c r="DJ96" s="238"/>
      <c r="DK96" s="239"/>
      <c r="DL96" s="239"/>
      <c r="DM96" s="239"/>
      <c r="DN96" s="239"/>
      <c r="DO96" s="239"/>
      <c r="DP96" s="239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40"/>
      <c r="EB96" s="238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  <c r="ES96" s="240"/>
      <c r="ET96" s="244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6"/>
    </row>
    <row r="97" spans="1:194" ht="15" customHeight="1">
      <c r="A97" s="211" t="s">
        <v>79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2"/>
      <c r="BZ97" s="65" t="s">
        <v>91</v>
      </c>
      <c r="CA97" s="66"/>
      <c r="CB97" s="66"/>
      <c r="CC97" s="66"/>
      <c r="CD97" s="66"/>
      <c r="CE97" s="66"/>
      <c r="CF97" s="66"/>
      <c r="CG97" s="97">
        <v>430</v>
      </c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250"/>
      <c r="CS97" s="250"/>
      <c r="CT97" s="250"/>
      <c r="CU97" s="250"/>
      <c r="CV97" s="250"/>
      <c r="CW97" s="250"/>
      <c r="CX97" s="250"/>
      <c r="CY97" s="250"/>
      <c r="CZ97" s="250"/>
      <c r="DA97" s="250"/>
      <c r="DB97" s="250"/>
      <c r="DC97" s="250"/>
      <c r="DD97" s="250"/>
      <c r="DE97" s="250"/>
      <c r="DF97" s="250"/>
      <c r="DG97" s="250"/>
      <c r="DH97" s="250"/>
      <c r="DI97" s="250"/>
      <c r="DJ97" s="250"/>
      <c r="DK97" s="250"/>
      <c r="DL97" s="250"/>
      <c r="DM97" s="250"/>
      <c r="DN97" s="250"/>
      <c r="DO97" s="250"/>
      <c r="DP97" s="250"/>
      <c r="DQ97" s="250"/>
      <c r="DR97" s="250"/>
      <c r="DS97" s="250"/>
      <c r="DT97" s="250"/>
      <c r="DU97" s="250"/>
      <c r="DV97" s="250"/>
      <c r="DW97" s="250"/>
      <c r="DX97" s="250"/>
      <c r="DY97" s="250"/>
      <c r="DZ97" s="250"/>
      <c r="EA97" s="250"/>
      <c r="EB97" s="250"/>
      <c r="EC97" s="250"/>
      <c r="ED97" s="250"/>
      <c r="EE97" s="250"/>
      <c r="EF97" s="250"/>
      <c r="EG97" s="250"/>
      <c r="EH97" s="250"/>
      <c r="EI97" s="250"/>
      <c r="EJ97" s="250"/>
      <c r="EK97" s="250"/>
      <c r="EL97" s="250"/>
      <c r="EM97" s="250"/>
      <c r="EN97" s="250"/>
      <c r="EO97" s="250"/>
      <c r="EP97" s="250"/>
      <c r="EQ97" s="250"/>
      <c r="ER97" s="250"/>
      <c r="ES97" s="250"/>
      <c r="ET97" s="233">
        <f>SUM(CR97:ES97)</f>
        <v>0</v>
      </c>
      <c r="EU97" s="233"/>
      <c r="EV97" s="233"/>
      <c r="EW97" s="233"/>
      <c r="EX97" s="233"/>
      <c r="EY97" s="233"/>
      <c r="EZ97" s="233"/>
      <c r="FA97" s="233"/>
      <c r="FB97" s="233"/>
      <c r="FC97" s="233"/>
      <c r="FD97" s="233"/>
      <c r="FE97" s="233"/>
      <c r="FF97" s="233"/>
      <c r="FG97" s="233"/>
      <c r="FH97" s="233"/>
      <c r="FI97" s="233"/>
      <c r="FJ97" s="233"/>
      <c r="FK97" s="234"/>
    </row>
    <row r="98" spans="1:194" ht="15" customHeight="1">
      <c r="A98" s="213" t="s">
        <v>80</v>
      </c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4"/>
      <c r="BZ98" s="65" t="s">
        <v>92</v>
      </c>
      <c r="CA98" s="66"/>
      <c r="CB98" s="66"/>
      <c r="CC98" s="66"/>
      <c r="CD98" s="66"/>
      <c r="CE98" s="66"/>
      <c r="CF98" s="66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233">
        <f>CR99-CR101</f>
        <v>0</v>
      </c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>
        <f>DJ99-DJ101</f>
        <v>-61718.010000000242</v>
      </c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33"/>
      <c r="DW98" s="233"/>
      <c r="DX98" s="233"/>
      <c r="DY98" s="233"/>
      <c r="DZ98" s="233"/>
      <c r="EA98" s="233"/>
      <c r="EB98" s="233">
        <f>EB99-EB101</f>
        <v>0</v>
      </c>
      <c r="EC98" s="233"/>
      <c r="ED98" s="233"/>
      <c r="EE98" s="233"/>
      <c r="EF98" s="233"/>
      <c r="EG98" s="233"/>
      <c r="EH98" s="233"/>
      <c r="EI98" s="233"/>
      <c r="EJ98" s="233"/>
      <c r="EK98" s="233"/>
      <c r="EL98" s="233"/>
      <c r="EM98" s="233"/>
      <c r="EN98" s="233"/>
      <c r="EO98" s="233"/>
      <c r="EP98" s="233"/>
      <c r="EQ98" s="233"/>
      <c r="ER98" s="233"/>
      <c r="ES98" s="233"/>
      <c r="ET98" s="233">
        <f>SUM(CR98:ES98)</f>
        <v>-61718.010000000242</v>
      </c>
      <c r="EU98" s="233"/>
      <c r="EV98" s="233"/>
      <c r="EW98" s="233"/>
      <c r="EX98" s="233"/>
      <c r="EY98" s="233"/>
      <c r="EZ98" s="233"/>
      <c r="FA98" s="233"/>
      <c r="FB98" s="233"/>
      <c r="FC98" s="233"/>
      <c r="FD98" s="233"/>
      <c r="FE98" s="233"/>
      <c r="FF98" s="233"/>
      <c r="FG98" s="233"/>
      <c r="FH98" s="233"/>
      <c r="FI98" s="233"/>
      <c r="FJ98" s="233"/>
      <c r="FK98" s="234"/>
    </row>
    <row r="99" spans="1:194" ht="12" customHeight="1">
      <c r="A99" s="205" t="s">
        <v>23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6"/>
      <c r="BZ99" s="79" t="s">
        <v>93</v>
      </c>
      <c r="CA99" s="80"/>
      <c r="CB99" s="80"/>
      <c r="CC99" s="80"/>
      <c r="CD99" s="80"/>
      <c r="CE99" s="80"/>
      <c r="CF99" s="81"/>
      <c r="CG99" s="73">
        <v>340</v>
      </c>
      <c r="CH99" s="74"/>
      <c r="CI99" s="74"/>
      <c r="CJ99" s="74"/>
      <c r="CK99" s="74"/>
      <c r="CL99" s="74"/>
      <c r="CM99" s="74"/>
      <c r="CN99" s="74"/>
      <c r="CO99" s="74"/>
      <c r="CP99" s="74"/>
      <c r="CQ99" s="75"/>
      <c r="CR99" s="235"/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7"/>
      <c r="DJ99" s="235">
        <v>3226329.73</v>
      </c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36"/>
      <c r="DX99" s="236"/>
      <c r="DY99" s="236"/>
      <c r="DZ99" s="236"/>
      <c r="EA99" s="237"/>
      <c r="EB99" s="235"/>
      <c r="EC99" s="236"/>
      <c r="ED99" s="236"/>
      <c r="EE99" s="236"/>
      <c r="EF99" s="236"/>
      <c r="EG99" s="236"/>
      <c r="EH99" s="236"/>
      <c r="EI99" s="236"/>
      <c r="EJ99" s="236"/>
      <c r="EK99" s="236"/>
      <c r="EL99" s="236"/>
      <c r="EM99" s="236"/>
      <c r="EN99" s="236"/>
      <c r="EO99" s="236"/>
      <c r="EP99" s="236"/>
      <c r="EQ99" s="236"/>
      <c r="ER99" s="236"/>
      <c r="ES99" s="237"/>
      <c r="ET99" s="241">
        <f>SUM(CR99:ES100)</f>
        <v>3226329.73</v>
      </c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3"/>
    </row>
    <row r="100" spans="1:194" ht="12" customHeight="1">
      <c r="A100" s="209" t="s">
        <v>81</v>
      </c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10"/>
      <c r="BZ100" s="82"/>
      <c r="CA100" s="83"/>
      <c r="CB100" s="83"/>
      <c r="CC100" s="83"/>
      <c r="CD100" s="83"/>
      <c r="CE100" s="83"/>
      <c r="CF100" s="84"/>
      <c r="CG100" s="76"/>
      <c r="CH100" s="77"/>
      <c r="CI100" s="77"/>
      <c r="CJ100" s="77"/>
      <c r="CK100" s="77"/>
      <c r="CL100" s="77"/>
      <c r="CM100" s="77"/>
      <c r="CN100" s="77"/>
      <c r="CO100" s="77"/>
      <c r="CP100" s="77"/>
      <c r="CQ100" s="78"/>
      <c r="CR100" s="238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40"/>
      <c r="DJ100" s="238"/>
      <c r="DK100" s="239"/>
      <c r="DL100" s="239"/>
      <c r="DM100" s="239"/>
      <c r="DN100" s="239"/>
      <c r="DO100" s="239"/>
      <c r="DP100" s="239"/>
      <c r="DQ100" s="239"/>
      <c r="DR100" s="239"/>
      <c r="DS100" s="239"/>
      <c r="DT100" s="239"/>
      <c r="DU100" s="239"/>
      <c r="DV100" s="239"/>
      <c r="DW100" s="239"/>
      <c r="DX100" s="239"/>
      <c r="DY100" s="239"/>
      <c r="DZ100" s="239"/>
      <c r="EA100" s="240"/>
      <c r="EB100" s="238"/>
      <c r="EC100" s="239"/>
      <c r="ED100" s="239"/>
      <c r="EE100" s="239"/>
      <c r="EF100" s="239"/>
      <c r="EG100" s="239"/>
      <c r="EH100" s="239"/>
      <c r="EI100" s="239"/>
      <c r="EJ100" s="239"/>
      <c r="EK100" s="239"/>
      <c r="EL100" s="239"/>
      <c r="EM100" s="239"/>
      <c r="EN100" s="239"/>
      <c r="EO100" s="239"/>
      <c r="EP100" s="239"/>
      <c r="EQ100" s="239"/>
      <c r="ER100" s="239"/>
      <c r="ES100" s="240"/>
      <c r="ET100" s="244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6"/>
    </row>
    <row r="101" spans="1:194" ht="15" customHeight="1">
      <c r="A101" s="211" t="s">
        <v>82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2"/>
      <c r="BZ101" s="65" t="s">
        <v>94</v>
      </c>
      <c r="CA101" s="66"/>
      <c r="CB101" s="66"/>
      <c r="CC101" s="66"/>
      <c r="CD101" s="66"/>
      <c r="CE101" s="66"/>
      <c r="CF101" s="66"/>
      <c r="CG101" s="97">
        <v>440</v>
      </c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250"/>
      <c r="CS101" s="250"/>
      <c r="CT101" s="250"/>
      <c r="CU101" s="250"/>
      <c r="CV101" s="250"/>
      <c r="CW101" s="250"/>
      <c r="CX101" s="250"/>
      <c r="CY101" s="250"/>
      <c r="CZ101" s="250"/>
      <c r="DA101" s="250"/>
      <c r="DB101" s="250"/>
      <c r="DC101" s="250"/>
      <c r="DD101" s="250"/>
      <c r="DE101" s="250"/>
      <c r="DF101" s="250"/>
      <c r="DG101" s="250"/>
      <c r="DH101" s="250"/>
      <c r="DI101" s="250"/>
      <c r="DJ101" s="250">
        <v>3288047.74</v>
      </c>
      <c r="DK101" s="250"/>
      <c r="DL101" s="250"/>
      <c r="DM101" s="250"/>
      <c r="DN101" s="250"/>
      <c r="DO101" s="250"/>
      <c r="DP101" s="250"/>
      <c r="DQ101" s="250"/>
      <c r="DR101" s="250"/>
      <c r="DS101" s="250"/>
      <c r="DT101" s="250"/>
      <c r="DU101" s="250"/>
      <c r="DV101" s="250"/>
      <c r="DW101" s="250"/>
      <c r="DX101" s="250"/>
      <c r="DY101" s="250"/>
      <c r="DZ101" s="250"/>
      <c r="EA101" s="250"/>
      <c r="EB101" s="250"/>
      <c r="EC101" s="250"/>
      <c r="ED101" s="250"/>
      <c r="EE101" s="250"/>
      <c r="EF101" s="250"/>
      <c r="EG101" s="250"/>
      <c r="EH101" s="250"/>
      <c r="EI101" s="250"/>
      <c r="EJ101" s="250"/>
      <c r="EK101" s="250"/>
      <c r="EL101" s="250"/>
      <c r="EM101" s="250"/>
      <c r="EN101" s="250"/>
      <c r="EO101" s="250"/>
      <c r="EP101" s="250"/>
      <c r="EQ101" s="250"/>
      <c r="ER101" s="250"/>
      <c r="ES101" s="250"/>
      <c r="ET101" s="233">
        <f>SUM(CR101:ES101)</f>
        <v>3288047.74</v>
      </c>
      <c r="EU101" s="233"/>
      <c r="EV101" s="233"/>
      <c r="EW101" s="233"/>
      <c r="EX101" s="233"/>
      <c r="EY101" s="233"/>
      <c r="EZ101" s="233"/>
      <c r="FA101" s="233"/>
      <c r="FB101" s="233"/>
      <c r="FC101" s="233"/>
      <c r="FD101" s="233"/>
      <c r="FE101" s="233"/>
      <c r="FF101" s="233"/>
      <c r="FG101" s="233"/>
      <c r="FH101" s="233"/>
      <c r="FI101" s="233"/>
      <c r="FJ101" s="233"/>
      <c r="FK101" s="234"/>
    </row>
    <row r="102" spans="1:194" ht="15" customHeight="1">
      <c r="A102" s="213" t="s">
        <v>202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4"/>
      <c r="BZ102" s="65" t="s">
        <v>203</v>
      </c>
      <c r="CA102" s="66"/>
      <c r="CB102" s="66"/>
      <c r="CC102" s="66"/>
      <c r="CD102" s="66"/>
      <c r="CE102" s="66"/>
      <c r="CF102" s="66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233">
        <f>CR103-CR105</f>
        <v>0</v>
      </c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>
        <f>DJ103-DJ105</f>
        <v>0</v>
      </c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33"/>
      <c r="DW102" s="233"/>
      <c r="DX102" s="233"/>
      <c r="DY102" s="233"/>
      <c r="DZ102" s="233"/>
      <c r="EA102" s="233"/>
      <c r="EB102" s="233">
        <f>EB103-EB105</f>
        <v>0</v>
      </c>
      <c r="EC102" s="233"/>
      <c r="ED102" s="233"/>
      <c r="EE102" s="233"/>
      <c r="EF102" s="233"/>
      <c r="EG102" s="233"/>
      <c r="EH102" s="233"/>
      <c r="EI102" s="233"/>
      <c r="EJ102" s="233"/>
      <c r="EK102" s="233"/>
      <c r="EL102" s="233"/>
      <c r="EM102" s="233"/>
      <c r="EN102" s="233"/>
      <c r="EO102" s="233"/>
      <c r="EP102" s="233"/>
      <c r="EQ102" s="233"/>
      <c r="ER102" s="233"/>
      <c r="ES102" s="233"/>
      <c r="ET102" s="233">
        <f>SUM(CR102:ES102)</f>
        <v>0</v>
      </c>
      <c r="EU102" s="233"/>
      <c r="EV102" s="233"/>
      <c r="EW102" s="233"/>
      <c r="EX102" s="233"/>
      <c r="EY102" s="233"/>
      <c r="EZ102" s="233"/>
      <c r="FA102" s="233"/>
      <c r="FB102" s="233"/>
      <c r="FC102" s="233"/>
      <c r="FD102" s="233"/>
      <c r="FE102" s="233"/>
      <c r="FF102" s="233"/>
      <c r="FG102" s="233"/>
      <c r="FH102" s="233"/>
      <c r="FI102" s="233"/>
      <c r="FJ102" s="233"/>
      <c r="FK102" s="234"/>
    </row>
    <row r="103" spans="1:194" ht="12" customHeight="1">
      <c r="A103" s="205" t="s">
        <v>23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6"/>
      <c r="BZ103" s="79" t="s">
        <v>206</v>
      </c>
      <c r="CA103" s="80"/>
      <c r="CB103" s="80"/>
      <c r="CC103" s="80"/>
      <c r="CD103" s="80"/>
      <c r="CE103" s="80"/>
      <c r="CF103" s="81"/>
      <c r="CG103" s="73" t="s">
        <v>208</v>
      </c>
      <c r="CH103" s="74"/>
      <c r="CI103" s="74"/>
      <c r="CJ103" s="74"/>
      <c r="CK103" s="74"/>
      <c r="CL103" s="74"/>
      <c r="CM103" s="74"/>
      <c r="CN103" s="74"/>
      <c r="CO103" s="74"/>
      <c r="CP103" s="74"/>
      <c r="CQ103" s="75"/>
      <c r="CR103" s="235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7"/>
      <c r="DJ103" s="235">
        <v>2635236.4700000002</v>
      </c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36"/>
      <c r="DW103" s="236"/>
      <c r="DX103" s="236"/>
      <c r="DY103" s="236"/>
      <c r="DZ103" s="236"/>
      <c r="EA103" s="237"/>
      <c r="EB103" s="235"/>
      <c r="EC103" s="236"/>
      <c r="ED103" s="236"/>
      <c r="EE103" s="236"/>
      <c r="EF103" s="236"/>
      <c r="EG103" s="236"/>
      <c r="EH103" s="236"/>
      <c r="EI103" s="236"/>
      <c r="EJ103" s="236"/>
      <c r="EK103" s="236"/>
      <c r="EL103" s="236"/>
      <c r="EM103" s="236"/>
      <c r="EN103" s="236"/>
      <c r="EO103" s="236"/>
      <c r="EP103" s="236"/>
      <c r="EQ103" s="236"/>
      <c r="ER103" s="236"/>
      <c r="ES103" s="237"/>
      <c r="ET103" s="241">
        <f>SUM(CR103:ES104)</f>
        <v>2635236.4700000002</v>
      </c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3"/>
    </row>
    <row r="104" spans="1:194" ht="12" customHeight="1">
      <c r="A104" s="209" t="s">
        <v>204</v>
      </c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10"/>
      <c r="BZ104" s="82"/>
      <c r="CA104" s="83"/>
      <c r="CB104" s="83"/>
      <c r="CC104" s="83"/>
      <c r="CD104" s="83"/>
      <c r="CE104" s="83"/>
      <c r="CF104" s="84"/>
      <c r="CG104" s="76"/>
      <c r="CH104" s="77"/>
      <c r="CI104" s="77"/>
      <c r="CJ104" s="77"/>
      <c r="CK104" s="77"/>
      <c r="CL104" s="77"/>
      <c r="CM104" s="77"/>
      <c r="CN104" s="77"/>
      <c r="CO104" s="77"/>
      <c r="CP104" s="77"/>
      <c r="CQ104" s="78"/>
      <c r="CR104" s="238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40"/>
      <c r="DJ104" s="238"/>
      <c r="DK104" s="239"/>
      <c r="DL104" s="239"/>
      <c r="DM104" s="239"/>
      <c r="DN104" s="239"/>
      <c r="DO104" s="239"/>
      <c r="DP104" s="239"/>
      <c r="DQ104" s="239"/>
      <c r="DR104" s="239"/>
      <c r="DS104" s="239"/>
      <c r="DT104" s="239"/>
      <c r="DU104" s="239"/>
      <c r="DV104" s="239"/>
      <c r="DW104" s="239"/>
      <c r="DX104" s="239"/>
      <c r="DY104" s="239"/>
      <c r="DZ104" s="239"/>
      <c r="EA104" s="240"/>
      <c r="EB104" s="238"/>
      <c r="EC104" s="239"/>
      <c r="ED104" s="239"/>
      <c r="EE104" s="239"/>
      <c r="EF104" s="239"/>
      <c r="EG104" s="239"/>
      <c r="EH104" s="239"/>
      <c r="EI104" s="239"/>
      <c r="EJ104" s="239"/>
      <c r="EK104" s="239"/>
      <c r="EL104" s="239"/>
      <c r="EM104" s="239"/>
      <c r="EN104" s="239"/>
      <c r="EO104" s="239"/>
      <c r="EP104" s="239"/>
      <c r="EQ104" s="239"/>
      <c r="ER104" s="239"/>
      <c r="ES104" s="240"/>
      <c r="ET104" s="244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6"/>
    </row>
    <row r="105" spans="1:194" ht="15" customHeight="1">
      <c r="A105" s="211" t="s">
        <v>205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2"/>
      <c r="BZ105" s="65" t="s">
        <v>207</v>
      </c>
      <c r="CA105" s="66"/>
      <c r="CB105" s="66"/>
      <c r="CC105" s="66"/>
      <c r="CD105" s="66"/>
      <c r="CE105" s="66"/>
      <c r="CF105" s="66"/>
      <c r="CG105" s="97" t="s">
        <v>208</v>
      </c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250"/>
      <c r="CS105" s="250"/>
      <c r="CT105" s="250"/>
      <c r="CU105" s="250"/>
      <c r="CV105" s="250"/>
      <c r="CW105" s="250"/>
      <c r="CX105" s="250"/>
      <c r="CY105" s="250"/>
      <c r="CZ105" s="250"/>
      <c r="DA105" s="250"/>
      <c r="DB105" s="250"/>
      <c r="DC105" s="250"/>
      <c r="DD105" s="250"/>
      <c r="DE105" s="250"/>
      <c r="DF105" s="250"/>
      <c r="DG105" s="250"/>
      <c r="DH105" s="250"/>
      <c r="DI105" s="250"/>
      <c r="DJ105" s="250">
        <v>2635236.4700000002</v>
      </c>
      <c r="DK105" s="250"/>
      <c r="DL105" s="250"/>
      <c r="DM105" s="250"/>
      <c r="DN105" s="250"/>
      <c r="DO105" s="250"/>
      <c r="DP105" s="250"/>
      <c r="DQ105" s="250"/>
      <c r="DR105" s="250"/>
      <c r="DS105" s="250"/>
      <c r="DT105" s="250"/>
      <c r="DU105" s="250"/>
      <c r="DV105" s="250"/>
      <c r="DW105" s="250"/>
      <c r="DX105" s="250"/>
      <c r="DY105" s="250"/>
      <c r="DZ105" s="250"/>
      <c r="EA105" s="250"/>
      <c r="EB105" s="250"/>
      <c r="EC105" s="250"/>
      <c r="ED105" s="250"/>
      <c r="EE105" s="250"/>
      <c r="EF105" s="250"/>
      <c r="EG105" s="250"/>
      <c r="EH105" s="250"/>
      <c r="EI105" s="250"/>
      <c r="EJ105" s="250"/>
      <c r="EK105" s="250"/>
      <c r="EL105" s="250"/>
      <c r="EM105" s="250"/>
      <c r="EN105" s="250"/>
      <c r="EO105" s="250"/>
      <c r="EP105" s="250"/>
      <c r="EQ105" s="250"/>
      <c r="ER105" s="250"/>
      <c r="ES105" s="250"/>
      <c r="ET105" s="233">
        <f>SUM(CR105:ES105)</f>
        <v>2635236.4700000002</v>
      </c>
      <c r="EU105" s="233"/>
      <c r="EV105" s="233"/>
      <c r="EW105" s="233"/>
      <c r="EX105" s="233"/>
      <c r="EY105" s="233"/>
      <c r="EZ105" s="233"/>
      <c r="FA105" s="233"/>
      <c r="FB105" s="233"/>
      <c r="FC105" s="233"/>
      <c r="FD105" s="233"/>
      <c r="FE105" s="233"/>
      <c r="FF105" s="233"/>
      <c r="FG105" s="233"/>
      <c r="FH105" s="233"/>
      <c r="FI105" s="233"/>
      <c r="FJ105" s="233"/>
      <c r="FK105" s="234"/>
    </row>
    <row r="106" spans="1:194" ht="15" customHeight="1">
      <c r="FJ106" s="42"/>
      <c r="FK106" s="41" t="s">
        <v>164</v>
      </c>
    </row>
    <row r="107" spans="1:194" s="12" customFormat="1" ht="33" customHeight="1">
      <c r="A107" s="161" t="s">
        <v>136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 t="s">
        <v>137</v>
      </c>
      <c r="CA107" s="123"/>
      <c r="CB107" s="123"/>
      <c r="CC107" s="123"/>
      <c r="CD107" s="123"/>
      <c r="CE107" s="123"/>
      <c r="CF107" s="123"/>
      <c r="CG107" s="123" t="s">
        <v>173</v>
      </c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253" t="s">
        <v>174</v>
      </c>
      <c r="CS107" s="253"/>
      <c r="CT107" s="253"/>
      <c r="CU107" s="253"/>
      <c r="CV107" s="253"/>
      <c r="CW107" s="253"/>
      <c r="CX107" s="253"/>
      <c r="CY107" s="253"/>
      <c r="CZ107" s="253"/>
      <c r="DA107" s="253"/>
      <c r="DB107" s="253"/>
      <c r="DC107" s="253"/>
      <c r="DD107" s="253"/>
      <c r="DE107" s="253"/>
      <c r="DF107" s="253"/>
      <c r="DG107" s="253"/>
      <c r="DH107" s="253"/>
      <c r="DI107" s="253"/>
      <c r="DJ107" s="253" t="s">
        <v>175</v>
      </c>
      <c r="DK107" s="253"/>
      <c r="DL107" s="253"/>
      <c r="DM107" s="253"/>
      <c r="DN107" s="253"/>
      <c r="DO107" s="253"/>
      <c r="DP107" s="253"/>
      <c r="DQ107" s="253"/>
      <c r="DR107" s="253"/>
      <c r="DS107" s="253"/>
      <c r="DT107" s="253"/>
      <c r="DU107" s="253"/>
      <c r="DV107" s="253"/>
      <c r="DW107" s="253"/>
      <c r="DX107" s="253"/>
      <c r="DY107" s="253"/>
      <c r="DZ107" s="253"/>
      <c r="EA107" s="253"/>
      <c r="EB107" s="253" t="s">
        <v>2</v>
      </c>
      <c r="EC107" s="253"/>
      <c r="ED107" s="253"/>
      <c r="EE107" s="253"/>
      <c r="EF107" s="253"/>
      <c r="EG107" s="253"/>
      <c r="EH107" s="253"/>
      <c r="EI107" s="253"/>
      <c r="EJ107" s="253"/>
      <c r="EK107" s="253"/>
      <c r="EL107" s="253"/>
      <c r="EM107" s="253"/>
      <c r="EN107" s="253"/>
      <c r="EO107" s="253"/>
      <c r="EP107" s="253"/>
      <c r="EQ107" s="253"/>
      <c r="ER107" s="253"/>
      <c r="ES107" s="253"/>
      <c r="ET107" s="253" t="s">
        <v>1</v>
      </c>
      <c r="EU107" s="253"/>
      <c r="EV107" s="253"/>
      <c r="EW107" s="253"/>
      <c r="EX107" s="253"/>
      <c r="EY107" s="253"/>
      <c r="EZ107" s="253"/>
      <c r="FA107" s="253"/>
      <c r="FB107" s="253"/>
      <c r="FC107" s="253"/>
      <c r="FD107" s="253"/>
      <c r="FE107" s="253"/>
      <c r="FF107" s="253"/>
      <c r="FG107" s="253"/>
      <c r="FH107" s="253"/>
      <c r="FI107" s="253"/>
      <c r="FJ107" s="253"/>
      <c r="FK107" s="256"/>
      <c r="FL107" s="39"/>
      <c r="FM107" s="39"/>
      <c r="FN107" s="39"/>
    </row>
    <row r="108" spans="1:194" s="13" customFormat="1" ht="12" customHeight="1" thickBot="1">
      <c r="A108" s="158">
        <v>1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98">
        <v>2</v>
      </c>
      <c r="CA108" s="98"/>
      <c r="CB108" s="98"/>
      <c r="CC108" s="98"/>
      <c r="CD108" s="98"/>
      <c r="CE108" s="98"/>
      <c r="CF108" s="98"/>
      <c r="CG108" s="98">
        <v>3</v>
      </c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255">
        <v>4</v>
      </c>
      <c r="CS108" s="255"/>
      <c r="CT108" s="255"/>
      <c r="CU108" s="255"/>
      <c r="CV108" s="255"/>
      <c r="CW108" s="255"/>
      <c r="CX108" s="2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>
        <v>5</v>
      </c>
      <c r="DK108" s="255"/>
      <c r="DL108" s="255"/>
      <c r="DM108" s="255"/>
      <c r="DN108" s="255"/>
      <c r="DO108" s="255"/>
      <c r="DP108" s="255"/>
      <c r="DQ108" s="255"/>
      <c r="DR108" s="255"/>
      <c r="DS108" s="255"/>
      <c r="DT108" s="255"/>
      <c r="DU108" s="255"/>
      <c r="DV108" s="255"/>
      <c r="DW108" s="255"/>
      <c r="DX108" s="255"/>
      <c r="DY108" s="255"/>
      <c r="DZ108" s="255"/>
      <c r="EA108" s="255"/>
      <c r="EB108" s="255">
        <v>6</v>
      </c>
      <c r="EC108" s="255"/>
      <c r="ED108" s="255"/>
      <c r="EE108" s="255"/>
      <c r="EF108" s="255"/>
      <c r="EG108" s="255"/>
      <c r="EH108" s="255"/>
      <c r="EI108" s="255"/>
      <c r="EJ108" s="255"/>
      <c r="EK108" s="255"/>
      <c r="EL108" s="255"/>
      <c r="EM108" s="255"/>
      <c r="EN108" s="255"/>
      <c r="EO108" s="255"/>
      <c r="EP108" s="255"/>
      <c r="EQ108" s="255"/>
      <c r="ER108" s="255"/>
      <c r="ES108" s="255"/>
      <c r="ET108" s="255">
        <v>7</v>
      </c>
      <c r="EU108" s="255"/>
      <c r="EV108" s="255"/>
      <c r="EW108" s="255"/>
      <c r="EX108" s="255"/>
      <c r="EY108" s="255"/>
      <c r="EZ108" s="255"/>
      <c r="FA108" s="255"/>
      <c r="FB108" s="255"/>
      <c r="FC108" s="255"/>
      <c r="FD108" s="255"/>
      <c r="FE108" s="255"/>
      <c r="FF108" s="255"/>
      <c r="FG108" s="255"/>
      <c r="FH108" s="255"/>
      <c r="FI108" s="255"/>
      <c r="FJ108" s="255"/>
      <c r="FK108" s="269"/>
      <c r="FL108" s="40"/>
      <c r="FM108" s="40"/>
      <c r="FN108" s="40"/>
    </row>
    <row r="109" spans="1:194" ht="25.5" customHeight="1">
      <c r="A109" s="207" t="s">
        <v>98</v>
      </c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8"/>
      <c r="BZ109" s="138" t="s">
        <v>95</v>
      </c>
      <c r="CA109" s="139"/>
      <c r="CB109" s="139"/>
      <c r="CC109" s="139"/>
      <c r="CD109" s="139"/>
      <c r="CE109" s="139"/>
      <c r="CF109" s="139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254">
        <f>CR110-CR138</f>
        <v>-25288.78</v>
      </c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>
        <f>DJ110-DJ138</f>
        <v>186755.89000000432</v>
      </c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>
        <f>EB110-EB138</f>
        <v>0</v>
      </c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>
        <f>SUM(CR109:ES109)</f>
        <v>161467.11000000432</v>
      </c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  <c r="FF109" s="254"/>
      <c r="FG109" s="254"/>
      <c r="FH109" s="254"/>
      <c r="FI109" s="254"/>
      <c r="FJ109" s="254"/>
      <c r="FK109" s="270"/>
    </row>
    <row r="110" spans="1:194" ht="23.25" customHeight="1">
      <c r="A110" s="124" t="s">
        <v>235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5"/>
      <c r="BZ110" s="65" t="s">
        <v>101</v>
      </c>
      <c r="CA110" s="66"/>
      <c r="CB110" s="66"/>
      <c r="CC110" s="66"/>
      <c r="CD110" s="66"/>
      <c r="CE110" s="66"/>
      <c r="CF110" s="66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233">
        <f>CR111+CR115+CR119+CR123+CR127+CR131</f>
        <v>-25294</v>
      </c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>
        <f>DJ111+DJ115+DJ119+DJ123+DJ127+DJ131</f>
        <v>-45002.839999996126</v>
      </c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33"/>
      <c r="DW110" s="233"/>
      <c r="DX110" s="233"/>
      <c r="DY110" s="233"/>
      <c r="DZ110" s="233"/>
      <c r="EA110" s="233"/>
      <c r="EB110" s="233">
        <f>EB111+EB115+EB119+EB123+EB127+EB131</f>
        <v>0</v>
      </c>
      <c r="EC110" s="233"/>
      <c r="ED110" s="233"/>
      <c r="EE110" s="233"/>
      <c r="EF110" s="233"/>
      <c r="EG110" s="233"/>
      <c r="EH110" s="233"/>
      <c r="EI110" s="233"/>
      <c r="EJ110" s="233"/>
      <c r="EK110" s="233"/>
      <c r="EL110" s="233"/>
      <c r="EM110" s="233"/>
      <c r="EN110" s="233"/>
      <c r="EO110" s="233"/>
      <c r="EP110" s="233"/>
      <c r="EQ110" s="233"/>
      <c r="ER110" s="233"/>
      <c r="ES110" s="233"/>
      <c r="ET110" s="233">
        <f>SUM(CR110:ES110)</f>
        <v>-70296.839999996126</v>
      </c>
      <c r="EU110" s="233"/>
      <c r="EV110" s="233"/>
      <c r="EW110" s="233"/>
      <c r="EX110" s="233"/>
      <c r="EY110" s="233"/>
      <c r="EZ110" s="233"/>
      <c r="FA110" s="233"/>
      <c r="FB110" s="233"/>
      <c r="FC110" s="233"/>
      <c r="FD110" s="233"/>
      <c r="FE110" s="233"/>
      <c r="FF110" s="233"/>
      <c r="FG110" s="233"/>
      <c r="FH110" s="233"/>
      <c r="FI110" s="233"/>
      <c r="FJ110" s="233"/>
      <c r="FK110" s="234"/>
      <c r="FM110" s="229"/>
      <c r="FN110" s="229"/>
      <c r="FO110" s="229"/>
      <c r="FP110" s="229"/>
      <c r="FQ110" s="229"/>
      <c r="FR110" s="229"/>
      <c r="FS110" s="229"/>
      <c r="FT110" s="229"/>
      <c r="FU110" s="229"/>
      <c r="FV110" s="229"/>
      <c r="FW110" s="229"/>
      <c r="FX110" s="229"/>
      <c r="FY110" s="229"/>
      <c r="FZ110" s="47"/>
      <c r="GA110" s="229"/>
      <c r="GB110" s="229"/>
      <c r="GC110" s="229"/>
      <c r="GD110" s="229"/>
      <c r="GE110" s="229"/>
      <c r="GF110" s="229"/>
      <c r="GG110" s="229"/>
      <c r="GH110" s="229"/>
      <c r="GI110" s="229"/>
      <c r="GJ110" s="229"/>
      <c r="GK110" s="229"/>
      <c r="GL110" s="229"/>
    </row>
    <row r="111" spans="1:194" ht="15" customHeight="1">
      <c r="A111" s="126" t="s">
        <v>209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7"/>
      <c r="BZ111" s="65" t="s">
        <v>102</v>
      </c>
      <c r="CA111" s="66"/>
      <c r="CB111" s="66"/>
      <c r="CC111" s="66"/>
      <c r="CD111" s="66"/>
      <c r="CE111" s="66"/>
      <c r="CF111" s="66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233">
        <f>CR112-CR114</f>
        <v>0</v>
      </c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3"/>
      <c r="DD111" s="233"/>
      <c r="DE111" s="233"/>
      <c r="DF111" s="233"/>
      <c r="DG111" s="233"/>
      <c r="DH111" s="233"/>
      <c r="DI111" s="233"/>
      <c r="DJ111" s="233">
        <f>DJ112-DJ114</f>
        <v>74813.790000002831</v>
      </c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33"/>
      <c r="DW111" s="233"/>
      <c r="DX111" s="233"/>
      <c r="DY111" s="233"/>
      <c r="DZ111" s="233"/>
      <c r="EA111" s="233"/>
      <c r="EB111" s="233">
        <f>EB112-EB114</f>
        <v>0</v>
      </c>
      <c r="EC111" s="233"/>
      <c r="ED111" s="233"/>
      <c r="EE111" s="233"/>
      <c r="EF111" s="233"/>
      <c r="EG111" s="233"/>
      <c r="EH111" s="233"/>
      <c r="EI111" s="233"/>
      <c r="EJ111" s="233"/>
      <c r="EK111" s="233"/>
      <c r="EL111" s="233"/>
      <c r="EM111" s="233"/>
      <c r="EN111" s="233"/>
      <c r="EO111" s="233"/>
      <c r="EP111" s="233"/>
      <c r="EQ111" s="233"/>
      <c r="ER111" s="233"/>
      <c r="ES111" s="233"/>
      <c r="ET111" s="233">
        <f>SUM(CR111:ES111)</f>
        <v>74813.790000002831</v>
      </c>
      <c r="EU111" s="233"/>
      <c r="EV111" s="233"/>
      <c r="EW111" s="233"/>
      <c r="EX111" s="233"/>
      <c r="EY111" s="233"/>
      <c r="EZ111" s="233"/>
      <c r="FA111" s="233"/>
      <c r="FB111" s="233"/>
      <c r="FC111" s="233"/>
      <c r="FD111" s="233"/>
      <c r="FE111" s="233"/>
      <c r="FF111" s="233"/>
      <c r="FG111" s="233"/>
      <c r="FH111" s="233"/>
      <c r="FI111" s="233"/>
      <c r="FJ111" s="233"/>
      <c r="FK111" s="234"/>
      <c r="FM111" s="32" t="s">
        <v>258</v>
      </c>
    </row>
    <row r="112" spans="1:194" ht="12" customHeight="1">
      <c r="A112" s="128" t="s">
        <v>23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9"/>
      <c r="BZ112" s="79" t="s">
        <v>103</v>
      </c>
      <c r="CA112" s="80"/>
      <c r="CB112" s="80"/>
      <c r="CC112" s="80"/>
      <c r="CD112" s="80"/>
      <c r="CE112" s="80"/>
      <c r="CF112" s="81"/>
      <c r="CG112" s="73">
        <v>510</v>
      </c>
      <c r="CH112" s="74"/>
      <c r="CI112" s="74"/>
      <c r="CJ112" s="74"/>
      <c r="CK112" s="74"/>
      <c r="CL112" s="74"/>
      <c r="CM112" s="74"/>
      <c r="CN112" s="74"/>
      <c r="CO112" s="74"/>
      <c r="CP112" s="74"/>
      <c r="CQ112" s="75"/>
      <c r="CR112" s="235">
        <v>201749.99</v>
      </c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7"/>
      <c r="DJ112" s="235">
        <v>18479528.030000001</v>
      </c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36"/>
      <c r="DX112" s="236"/>
      <c r="DY112" s="236"/>
      <c r="DZ112" s="236"/>
      <c r="EA112" s="237"/>
      <c r="EB112" s="235"/>
      <c r="EC112" s="236"/>
      <c r="ED112" s="236"/>
      <c r="EE112" s="236"/>
      <c r="EF112" s="236"/>
      <c r="EG112" s="236"/>
      <c r="EH112" s="236"/>
      <c r="EI112" s="236"/>
      <c r="EJ112" s="236"/>
      <c r="EK112" s="236"/>
      <c r="EL112" s="236"/>
      <c r="EM112" s="236"/>
      <c r="EN112" s="236"/>
      <c r="EO112" s="236"/>
      <c r="EP112" s="236"/>
      <c r="EQ112" s="236"/>
      <c r="ER112" s="236"/>
      <c r="ES112" s="237"/>
      <c r="ET112" s="241">
        <f>SUM(CR112:ES113)</f>
        <v>18681278.02</v>
      </c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3"/>
    </row>
    <row r="113" spans="1:194" ht="12" customHeight="1">
      <c r="A113" s="196" t="s">
        <v>210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7"/>
      <c r="BZ113" s="82"/>
      <c r="CA113" s="83"/>
      <c r="CB113" s="83"/>
      <c r="CC113" s="83"/>
      <c r="CD113" s="83"/>
      <c r="CE113" s="83"/>
      <c r="CF113" s="84"/>
      <c r="CG113" s="76"/>
      <c r="CH113" s="77"/>
      <c r="CI113" s="77"/>
      <c r="CJ113" s="77"/>
      <c r="CK113" s="77"/>
      <c r="CL113" s="77"/>
      <c r="CM113" s="77"/>
      <c r="CN113" s="77"/>
      <c r="CO113" s="77"/>
      <c r="CP113" s="77"/>
      <c r="CQ113" s="78"/>
      <c r="CR113" s="238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40"/>
      <c r="DJ113" s="238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40"/>
      <c r="EB113" s="238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40"/>
      <c r="ET113" s="244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6"/>
      <c r="FM113" s="230" t="s">
        <v>259</v>
      </c>
      <c r="FN113" s="230"/>
      <c r="FO113" s="230"/>
      <c r="FP113" s="230"/>
      <c r="FQ113" s="230"/>
      <c r="FR113" s="230"/>
      <c r="FS113" s="230"/>
      <c r="FT113" s="230"/>
      <c r="FU113" s="230"/>
      <c r="FV113" s="230"/>
      <c r="FW113" s="230"/>
      <c r="FX113" s="230"/>
      <c r="FY113" s="230"/>
      <c r="FZ113" s="230"/>
      <c r="GA113" s="230"/>
      <c r="GB113" s="230"/>
      <c r="GC113" s="230"/>
      <c r="GD113" s="230"/>
      <c r="GE113" s="230"/>
      <c r="GF113" s="230"/>
      <c r="GG113" s="230"/>
      <c r="GH113" s="230"/>
      <c r="GI113" s="230"/>
      <c r="GJ113" s="230"/>
      <c r="GK113" s="230"/>
      <c r="GL113" s="230"/>
    </row>
    <row r="114" spans="1:194" ht="15" customHeight="1">
      <c r="A114" s="135" t="s">
        <v>211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6"/>
      <c r="BZ114" s="65" t="s">
        <v>104</v>
      </c>
      <c r="CA114" s="66"/>
      <c r="CB114" s="66"/>
      <c r="CC114" s="66"/>
      <c r="CD114" s="66"/>
      <c r="CE114" s="66"/>
      <c r="CF114" s="66"/>
      <c r="CG114" s="97">
        <v>610</v>
      </c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250">
        <v>201749.99</v>
      </c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>
        <v>18404714.239999998</v>
      </c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33">
        <f>SUM(CR114:ES114)</f>
        <v>18606464.229999997</v>
      </c>
      <c r="EU114" s="233"/>
      <c r="EV114" s="233"/>
      <c r="EW114" s="233"/>
      <c r="EX114" s="233"/>
      <c r="EY114" s="233"/>
      <c r="EZ114" s="233"/>
      <c r="FA114" s="233"/>
      <c r="FB114" s="233"/>
      <c r="FC114" s="233"/>
      <c r="FD114" s="233"/>
      <c r="FE114" s="233"/>
      <c r="FF114" s="233"/>
      <c r="FG114" s="233"/>
      <c r="FH114" s="233"/>
      <c r="FI114" s="233"/>
      <c r="FJ114" s="233"/>
      <c r="FK114" s="234"/>
      <c r="FM114" s="230"/>
      <c r="FN114" s="230"/>
      <c r="FO114" s="230"/>
      <c r="FP114" s="230"/>
      <c r="FQ114" s="230"/>
      <c r="FR114" s="230"/>
      <c r="FS114" s="230"/>
      <c r="FT114" s="230"/>
      <c r="FU114" s="230"/>
      <c r="FV114" s="230"/>
      <c r="FW114" s="230"/>
      <c r="FX114" s="230"/>
      <c r="FY114" s="230"/>
      <c r="FZ114" s="230"/>
      <c r="GA114" s="230"/>
      <c r="GB114" s="230"/>
      <c r="GC114" s="230"/>
      <c r="GD114" s="230"/>
      <c r="GE114" s="230"/>
      <c r="GF114" s="230"/>
      <c r="GG114" s="230"/>
      <c r="GH114" s="230"/>
      <c r="GI114" s="230"/>
      <c r="GJ114" s="230"/>
      <c r="GK114" s="230"/>
      <c r="GL114" s="230"/>
    </row>
    <row r="115" spans="1:194" ht="15" customHeight="1">
      <c r="A115" s="126" t="s">
        <v>212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7"/>
      <c r="BZ115" s="65" t="s">
        <v>105</v>
      </c>
      <c r="CA115" s="66"/>
      <c r="CB115" s="66"/>
      <c r="CC115" s="66"/>
      <c r="CD115" s="66"/>
      <c r="CE115" s="66"/>
      <c r="CF115" s="66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233">
        <f>CR116-CR118</f>
        <v>0</v>
      </c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>
        <f>DJ116-DJ118</f>
        <v>0</v>
      </c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33"/>
      <c r="DW115" s="233"/>
      <c r="DX115" s="233"/>
      <c r="DY115" s="233"/>
      <c r="DZ115" s="233"/>
      <c r="EA115" s="233"/>
      <c r="EB115" s="233">
        <f>EB116-EB118</f>
        <v>0</v>
      </c>
      <c r="EC115" s="233"/>
      <c r="ED115" s="233"/>
      <c r="EE115" s="233"/>
      <c r="EF115" s="233"/>
      <c r="EG115" s="233"/>
      <c r="EH115" s="233"/>
      <c r="EI115" s="233"/>
      <c r="EJ115" s="233"/>
      <c r="EK115" s="233"/>
      <c r="EL115" s="233"/>
      <c r="EM115" s="233"/>
      <c r="EN115" s="233"/>
      <c r="EO115" s="233"/>
      <c r="EP115" s="233"/>
      <c r="EQ115" s="233"/>
      <c r="ER115" s="233"/>
      <c r="ES115" s="233"/>
      <c r="ET115" s="233">
        <f>SUM(CR115:ES115)</f>
        <v>0</v>
      </c>
      <c r="EU115" s="233"/>
      <c r="EV115" s="233"/>
      <c r="EW115" s="233"/>
      <c r="EX115" s="233"/>
      <c r="EY115" s="233"/>
      <c r="EZ115" s="233"/>
      <c r="FA115" s="233"/>
      <c r="FB115" s="233"/>
      <c r="FC115" s="233"/>
      <c r="FD115" s="233"/>
      <c r="FE115" s="233"/>
      <c r="FF115" s="233"/>
      <c r="FG115" s="233"/>
      <c r="FH115" s="233"/>
      <c r="FI115" s="233"/>
      <c r="FJ115" s="233"/>
      <c r="FK115" s="234"/>
      <c r="FM115" s="230"/>
      <c r="FN115" s="230"/>
      <c r="FO115" s="230"/>
      <c r="FP115" s="230"/>
      <c r="FQ115" s="230"/>
      <c r="FR115" s="230"/>
      <c r="FS115" s="230"/>
      <c r="FT115" s="230"/>
      <c r="FU115" s="230"/>
      <c r="FV115" s="230"/>
      <c r="FW115" s="230"/>
      <c r="FX115" s="230"/>
      <c r="FY115" s="230"/>
      <c r="FZ115" s="230"/>
      <c r="GA115" s="230"/>
      <c r="GB115" s="230"/>
      <c r="GC115" s="230"/>
      <c r="GD115" s="230"/>
      <c r="GE115" s="230"/>
      <c r="GF115" s="230"/>
      <c r="GG115" s="230"/>
      <c r="GH115" s="230"/>
      <c r="GI115" s="230"/>
      <c r="GJ115" s="230"/>
      <c r="GK115" s="230"/>
      <c r="GL115" s="230"/>
    </row>
    <row r="116" spans="1:194" ht="12" customHeight="1">
      <c r="A116" s="128" t="s">
        <v>23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9"/>
      <c r="BZ116" s="79" t="s">
        <v>106</v>
      </c>
      <c r="CA116" s="80"/>
      <c r="CB116" s="80"/>
      <c r="CC116" s="80"/>
      <c r="CD116" s="80"/>
      <c r="CE116" s="80"/>
      <c r="CF116" s="81"/>
      <c r="CG116" s="73">
        <v>520</v>
      </c>
      <c r="CH116" s="74"/>
      <c r="CI116" s="74"/>
      <c r="CJ116" s="74"/>
      <c r="CK116" s="74"/>
      <c r="CL116" s="74"/>
      <c r="CM116" s="74"/>
      <c r="CN116" s="74"/>
      <c r="CO116" s="74"/>
      <c r="CP116" s="74"/>
      <c r="CQ116" s="75"/>
      <c r="CR116" s="235"/>
      <c r="CS116" s="236"/>
      <c r="CT116" s="236"/>
      <c r="CU116" s="236"/>
      <c r="CV116" s="236"/>
      <c r="CW116" s="236"/>
      <c r="CX116" s="236"/>
      <c r="CY116" s="236"/>
      <c r="CZ116" s="236"/>
      <c r="DA116" s="236"/>
      <c r="DB116" s="236"/>
      <c r="DC116" s="236"/>
      <c r="DD116" s="236"/>
      <c r="DE116" s="236"/>
      <c r="DF116" s="236"/>
      <c r="DG116" s="236"/>
      <c r="DH116" s="236"/>
      <c r="DI116" s="237"/>
      <c r="DJ116" s="235"/>
      <c r="DK116" s="236"/>
      <c r="DL116" s="236"/>
      <c r="DM116" s="236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6"/>
      <c r="DX116" s="236"/>
      <c r="DY116" s="236"/>
      <c r="DZ116" s="236"/>
      <c r="EA116" s="237"/>
      <c r="EB116" s="235"/>
      <c r="EC116" s="236"/>
      <c r="ED116" s="236"/>
      <c r="EE116" s="236"/>
      <c r="EF116" s="236"/>
      <c r="EG116" s="236"/>
      <c r="EH116" s="236"/>
      <c r="EI116" s="236"/>
      <c r="EJ116" s="236"/>
      <c r="EK116" s="236"/>
      <c r="EL116" s="236"/>
      <c r="EM116" s="236"/>
      <c r="EN116" s="236"/>
      <c r="EO116" s="236"/>
      <c r="EP116" s="236"/>
      <c r="EQ116" s="236"/>
      <c r="ER116" s="236"/>
      <c r="ES116" s="237"/>
      <c r="ET116" s="241">
        <f>SUM(CR116:ES117)</f>
        <v>0</v>
      </c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3"/>
    </row>
    <row r="117" spans="1:194" ht="12" customHeight="1">
      <c r="A117" s="209" t="s">
        <v>213</v>
      </c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10"/>
      <c r="BZ117" s="82"/>
      <c r="CA117" s="83"/>
      <c r="CB117" s="83"/>
      <c r="CC117" s="83"/>
      <c r="CD117" s="83"/>
      <c r="CE117" s="83"/>
      <c r="CF117" s="84"/>
      <c r="CG117" s="76"/>
      <c r="CH117" s="77"/>
      <c r="CI117" s="77"/>
      <c r="CJ117" s="77"/>
      <c r="CK117" s="77"/>
      <c r="CL117" s="77"/>
      <c r="CM117" s="77"/>
      <c r="CN117" s="77"/>
      <c r="CO117" s="77"/>
      <c r="CP117" s="77"/>
      <c r="CQ117" s="78"/>
      <c r="CR117" s="238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40"/>
      <c r="DJ117" s="238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40"/>
      <c r="EB117" s="238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40"/>
      <c r="ET117" s="244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6"/>
    </row>
    <row r="118" spans="1:194" ht="15" customHeight="1">
      <c r="A118" s="211" t="s">
        <v>214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2"/>
      <c r="BZ118" s="65" t="s">
        <v>107</v>
      </c>
      <c r="CA118" s="66"/>
      <c r="CB118" s="66"/>
      <c r="CC118" s="66"/>
      <c r="CD118" s="66"/>
      <c r="CE118" s="66"/>
      <c r="CF118" s="66"/>
      <c r="CG118" s="97">
        <v>620</v>
      </c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250"/>
      <c r="CS118" s="250"/>
      <c r="CT118" s="250"/>
      <c r="CU118" s="250"/>
      <c r="CV118" s="250"/>
      <c r="CW118" s="250"/>
      <c r="CX118" s="250"/>
      <c r="CY118" s="250"/>
      <c r="CZ118" s="250"/>
      <c r="DA118" s="250"/>
      <c r="DB118" s="250"/>
      <c r="DC118" s="250"/>
      <c r="DD118" s="250"/>
      <c r="DE118" s="250"/>
      <c r="DF118" s="250"/>
      <c r="DG118" s="250"/>
      <c r="DH118" s="250"/>
      <c r="DI118" s="250"/>
      <c r="DJ118" s="250"/>
      <c r="DK118" s="250"/>
      <c r="DL118" s="250"/>
      <c r="DM118" s="250"/>
      <c r="DN118" s="250"/>
      <c r="DO118" s="250"/>
      <c r="DP118" s="250"/>
      <c r="DQ118" s="250"/>
      <c r="DR118" s="250"/>
      <c r="DS118" s="250"/>
      <c r="DT118" s="250"/>
      <c r="DU118" s="250"/>
      <c r="DV118" s="250"/>
      <c r="DW118" s="250"/>
      <c r="DX118" s="250"/>
      <c r="DY118" s="250"/>
      <c r="DZ118" s="250"/>
      <c r="EA118" s="250"/>
      <c r="EB118" s="250"/>
      <c r="EC118" s="250"/>
      <c r="ED118" s="250"/>
      <c r="EE118" s="250"/>
      <c r="EF118" s="250"/>
      <c r="EG118" s="250"/>
      <c r="EH118" s="250"/>
      <c r="EI118" s="250"/>
      <c r="EJ118" s="250"/>
      <c r="EK118" s="250"/>
      <c r="EL118" s="250"/>
      <c r="EM118" s="250"/>
      <c r="EN118" s="250"/>
      <c r="EO118" s="250"/>
      <c r="EP118" s="250"/>
      <c r="EQ118" s="250"/>
      <c r="ER118" s="250"/>
      <c r="ES118" s="250"/>
      <c r="ET118" s="233">
        <f>SUM(CR118:ES118)</f>
        <v>0</v>
      </c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4"/>
    </row>
    <row r="119" spans="1:194" ht="15" customHeight="1">
      <c r="A119" s="126" t="s">
        <v>96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7"/>
      <c r="BZ119" s="65" t="s">
        <v>108</v>
      </c>
      <c r="CA119" s="66"/>
      <c r="CB119" s="66"/>
      <c r="CC119" s="66"/>
      <c r="CD119" s="66"/>
      <c r="CE119" s="66"/>
      <c r="CF119" s="66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233">
        <f>CR120-CR122</f>
        <v>0</v>
      </c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>
        <f>DJ120-DJ122</f>
        <v>0</v>
      </c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>
        <f>EB120-EB122</f>
        <v>0</v>
      </c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>
        <f>SUM(CR119:ES119)</f>
        <v>0</v>
      </c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4"/>
    </row>
    <row r="120" spans="1:194" ht="12" customHeight="1">
      <c r="A120" s="128" t="s">
        <v>23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9"/>
      <c r="BZ120" s="79" t="s">
        <v>109</v>
      </c>
      <c r="CA120" s="80"/>
      <c r="CB120" s="80"/>
      <c r="CC120" s="80"/>
      <c r="CD120" s="80"/>
      <c r="CE120" s="80"/>
      <c r="CF120" s="81"/>
      <c r="CG120" s="73">
        <v>530</v>
      </c>
      <c r="CH120" s="74"/>
      <c r="CI120" s="74"/>
      <c r="CJ120" s="74"/>
      <c r="CK120" s="74"/>
      <c r="CL120" s="74"/>
      <c r="CM120" s="74"/>
      <c r="CN120" s="74"/>
      <c r="CO120" s="74"/>
      <c r="CP120" s="74"/>
      <c r="CQ120" s="75"/>
      <c r="CR120" s="235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7"/>
      <c r="DJ120" s="235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36"/>
      <c r="DX120" s="236"/>
      <c r="DY120" s="236"/>
      <c r="DZ120" s="236"/>
      <c r="EA120" s="237"/>
      <c r="EB120" s="235"/>
      <c r="EC120" s="236"/>
      <c r="ED120" s="236"/>
      <c r="EE120" s="236"/>
      <c r="EF120" s="236"/>
      <c r="EG120" s="236"/>
      <c r="EH120" s="236"/>
      <c r="EI120" s="236"/>
      <c r="EJ120" s="236"/>
      <c r="EK120" s="236"/>
      <c r="EL120" s="236"/>
      <c r="EM120" s="236"/>
      <c r="EN120" s="236"/>
      <c r="EO120" s="236"/>
      <c r="EP120" s="236"/>
      <c r="EQ120" s="236"/>
      <c r="ER120" s="236"/>
      <c r="ES120" s="237"/>
      <c r="ET120" s="241">
        <f>SUM(CR120:ES121)</f>
        <v>0</v>
      </c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3"/>
    </row>
    <row r="121" spans="1:194" ht="12" customHeight="1">
      <c r="A121" s="196" t="s">
        <v>99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7"/>
      <c r="BZ121" s="82"/>
      <c r="CA121" s="83"/>
      <c r="CB121" s="83"/>
      <c r="CC121" s="83"/>
      <c r="CD121" s="83"/>
      <c r="CE121" s="83"/>
      <c r="CF121" s="84"/>
      <c r="CG121" s="76"/>
      <c r="CH121" s="77"/>
      <c r="CI121" s="77"/>
      <c r="CJ121" s="77"/>
      <c r="CK121" s="77"/>
      <c r="CL121" s="77"/>
      <c r="CM121" s="77"/>
      <c r="CN121" s="77"/>
      <c r="CO121" s="77"/>
      <c r="CP121" s="77"/>
      <c r="CQ121" s="78"/>
      <c r="CR121" s="238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0"/>
      <c r="DJ121" s="238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40"/>
      <c r="EB121" s="238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40"/>
      <c r="ET121" s="244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6"/>
    </row>
    <row r="122" spans="1:194" ht="15" customHeight="1">
      <c r="A122" s="135" t="s">
        <v>100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6"/>
      <c r="BZ122" s="65" t="s">
        <v>110</v>
      </c>
      <c r="CA122" s="66"/>
      <c r="CB122" s="66"/>
      <c r="CC122" s="66"/>
      <c r="CD122" s="66"/>
      <c r="CE122" s="66"/>
      <c r="CF122" s="66"/>
      <c r="CG122" s="97">
        <v>630</v>
      </c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250"/>
      <c r="CS122" s="250"/>
      <c r="CT122" s="250"/>
      <c r="CU122" s="250"/>
      <c r="CV122" s="250"/>
      <c r="CW122" s="250"/>
      <c r="CX122" s="250"/>
      <c r="CY122" s="250"/>
      <c r="CZ122" s="250"/>
      <c r="DA122" s="250"/>
      <c r="DB122" s="250"/>
      <c r="DC122" s="250"/>
      <c r="DD122" s="250"/>
      <c r="DE122" s="250"/>
      <c r="DF122" s="250"/>
      <c r="DG122" s="250"/>
      <c r="DH122" s="250"/>
      <c r="DI122" s="250"/>
      <c r="DJ122" s="250"/>
      <c r="DK122" s="250"/>
      <c r="DL122" s="250"/>
      <c r="DM122" s="250"/>
      <c r="DN122" s="250"/>
      <c r="DO122" s="250"/>
      <c r="DP122" s="250"/>
      <c r="DQ122" s="250"/>
      <c r="DR122" s="250"/>
      <c r="DS122" s="250"/>
      <c r="DT122" s="250"/>
      <c r="DU122" s="250"/>
      <c r="DV122" s="250"/>
      <c r="DW122" s="250"/>
      <c r="DX122" s="250"/>
      <c r="DY122" s="250"/>
      <c r="DZ122" s="250"/>
      <c r="EA122" s="250"/>
      <c r="EB122" s="250"/>
      <c r="EC122" s="250"/>
      <c r="ED122" s="250"/>
      <c r="EE122" s="250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33">
        <f>SUM(CR122:ES122)</f>
        <v>0</v>
      </c>
      <c r="EU122" s="233"/>
      <c r="EV122" s="233"/>
      <c r="EW122" s="233"/>
      <c r="EX122" s="233"/>
      <c r="EY122" s="233"/>
      <c r="EZ122" s="233"/>
      <c r="FA122" s="233"/>
      <c r="FB122" s="233"/>
      <c r="FC122" s="233"/>
      <c r="FD122" s="233"/>
      <c r="FE122" s="233"/>
      <c r="FF122" s="233"/>
      <c r="FG122" s="233"/>
      <c r="FH122" s="233"/>
      <c r="FI122" s="233"/>
      <c r="FJ122" s="233"/>
      <c r="FK122" s="234"/>
    </row>
    <row r="123" spans="1:194" ht="15" customHeight="1">
      <c r="A123" s="126" t="s">
        <v>215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7"/>
      <c r="BZ123" s="65" t="s">
        <v>111</v>
      </c>
      <c r="CA123" s="66"/>
      <c r="CB123" s="66"/>
      <c r="CC123" s="66"/>
      <c r="CD123" s="66"/>
      <c r="CE123" s="66"/>
      <c r="CF123" s="66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233">
        <f>CR124-CR126</f>
        <v>0</v>
      </c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>
        <f>DJ124-DJ126</f>
        <v>0</v>
      </c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33"/>
      <c r="DX123" s="233"/>
      <c r="DY123" s="233"/>
      <c r="DZ123" s="233"/>
      <c r="EA123" s="233"/>
      <c r="EB123" s="233">
        <f>EB124-EB126</f>
        <v>0</v>
      </c>
      <c r="EC123" s="233"/>
      <c r="ED123" s="233"/>
      <c r="EE123" s="233"/>
      <c r="EF123" s="233"/>
      <c r="EG123" s="233"/>
      <c r="EH123" s="233"/>
      <c r="EI123" s="233"/>
      <c r="EJ123" s="233"/>
      <c r="EK123" s="233"/>
      <c r="EL123" s="233"/>
      <c r="EM123" s="233"/>
      <c r="EN123" s="233"/>
      <c r="EO123" s="233"/>
      <c r="EP123" s="233"/>
      <c r="EQ123" s="233"/>
      <c r="ER123" s="233"/>
      <c r="ES123" s="233"/>
      <c r="ET123" s="233">
        <f>SUM(CR123:ES123)</f>
        <v>0</v>
      </c>
      <c r="EU123" s="233"/>
      <c r="EV123" s="233"/>
      <c r="EW123" s="233"/>
      <c r="EX123" s="233"/>
      <c r="EY123" s="233"/>
      <c r="EZ123" s="233"/>
      <c r="FA123" s="233"/>
      <c r="FB123" s="233"/>
      <c r="FC123" s="233"/>
      <c r="FD123" s="233"/>
      <c r="FE123" s="233"/>
      <c r="FF123" s="233"/>
      <c r="FG123" s="233"/>
      <c r="FH123" s="233"/>
      <c r="FI123" s="233"/>
      <c r="FJ123" s="233"/>
      <c r="FK123" s="234"/>
    </row>
    <row r="124" spans="1:194" ht="12" customHeight="1">
      <c r="A124" s="128" t="s">
        <v>23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9"/>
      <c r="BZ124" s="79" t="s">
        <v>112</v>
      </c>
      <c r="CA124" s="80"/>
      <c r="CB124" s="80"/>
      <c r="CC124" s="80"/>
      <c r="CD124" s="80"/>
      <c r="CE124" s="80"/>
      <c r="CF124" s="81"/>
      <c r="CG124" s="73">
        <v>540</v>
      </c>
      <c r="CH124" s="74"/>
      <c r="CI124" s="74"/>
      <c r="CJ124" s="74"/>
      <c r="CK124" s="74"/>
      <c r="CL124" s="74"/>
      <c r="CM124" s="74"/>
      <c r="CN124" s="74"/>
      <c r="CO124" s="74"/>
      <c r="CP124" s="74"/>
      <c r="CQ124" s="75"/>
      <c r="CR124" s="235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7"/>
      <c r="DJ124" s="235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6"/>
      <c r="DX124" s="236"/>
      <c r="DY124" s="236"/>
      <c r="DZ124" s="236"/>
      <c r="EA124" s="237"/>
      <c r="EB124" s="235"/>
      <c r="EC124" s="236"/>
      <c r="ED124" s="236"/>
      <c r="EE124" s="236"/>
      <c r="EF124" s="236"/>
      <c r="EG124" s="236"/>
      <c r="EH124" s="236"/>
      <c r="EI124" s="236"/>
      <c r="EJ124" s="236"/>
      <c r="EK124" s="236"/>
      <c r="EL124" s="236"/>
      <c r="EM124" s="236"/>
      <c r="EN124" s="236"/>
      <c r="EO124" s="236"/>
      <c r="EP124" s="236"/>
      <c r="EQ124" s="236"/>
      <c r="ER124" s="236"/>
      <c r="ES124" s="237"/>
      <c r="ET124" s="241">
        <f>SUM(CR124:ES125)</f>
        <v>0</v>
      </c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3"/>
    </row>
    <row r="125" spans="1:194" ht="12" customHeight="1">
      <c r="A125" s="196" t="s">
        <v>216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7"/>
      <c r="BZ125" s="82"/>
      <c r="CA125" s="83"/>
      <c r="CB125" s="83"/>
      <c r="CC125" s="83"/>
      <c r="CD125" s="83"/>
      <c r="CE125" s="83"/>
      <c r="CF125" s="84"/>
      <c r="CG125" s="76"/>
      <c r="CH125" s="77"/>
      <c r="CI125" s="77"/>
      <c r="CJ125" s="77"/>
      <c r="CK125" s="77"/>
      <c r="CL125" s="77"/>
      <c r="CM125" s="77"/>
      <c r="CN125" s="77"/>
      <c r="CO125" s="77"/>
      <c r="CP125" s="77"/>
      <c r="CQ125" s="78"/>
      <c r="CR125" s="238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40"/>
      <c r="DJ125" s="238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40"/>
      <c r="EB125" s="238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40"/>
      <c r="ET125" s="244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6"/>
    </row>
    <row r="126" spans="1:194" ht="15" customHeight="1">
      <c r="A126" s="135" t="s">
        <v>217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6"/>
      <c r="BZ126" s="65" t="s">
        <v>113</v>
      </c>
      <c r="CA126" s="66"/>
      <c r="CB126" s="66"/>
      <c r="CC126" s="66"/>
      <c r="CD126" s="66"/>
      <c r="CE126" s="66"/>
      <c r="CF126" s="66"/>
      <c r="CG126" s="97">
        <v>640</v>
      </c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33">
        <f>SUM(CR126:ES126)</f>
        <v>0</v>
      </c>
      <c r="EU126" s="233"/>
      <c r="EV126" s="233"/>
      <c r="EW126" s="233"/>
      <c r="EX126" s="233"/>
      <c r="EY126" s="233"/>
      <c r="EZ126" s="233"/>
      <c r="FA126" s="233"/>
      <c r="FB126" s="233"/>
      <c r="FC126" s="233"/>
      <c r="FD126" s="233"/>
      <c r="FE126" s="233"/>
      <c r="FF126" s="233"/>
      <c r="FG126" s="233"/>
      <c r="FH126" s="233"/>
      <c r="FI126" s="233"/>
      <c r="FJ126" s="233"/>
      <c r="FK126" s="234"/>
    </row>
    <row r="127" spans="1:194" ht="15" customHeight="1">
      <c r="A127" s="126" t="s">
        <v>97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7"/>
      <c r="BZ127" s="65" t="s">
        <v>114</v>
      </c>
      <c r="CA127" s="66"/>
      <c r="CB127" s="66"/>
      <c r="CC127" s="66"/>
      <c r="CD127" s="66"/>
      <c r="CE127" s="66"/>
      <c r="CF127" s="66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233">
        <f>CR128-CR130</f>
        <v>0</v>
      </c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>
        <f>DJ128-DJ130</f>
        <v>0</v>
      </c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33"/>
      <c r="DX127" s="233"/>
      <c r="DY127" s="233"/>
      <c r="DZ127" s="233"/>
      <c r="EA127" s="233"/>
      <c r="EB127" s="233">
        <f>EB128-EB130</f>
        <v>0</v>
      </c>
      <c r="EC127" s="233"/>
      <c r="ED127" s="233"/>
      <c r="EE127" s="233"/>
      <c r="EF127" s="233"/>
      <c r="EG127" s="233"/>
      <c r="EH127" s="233"/>
      <c r="EI127" s="233"/>
      <c r="EJ127" s="233"/>
      <c r="EK127" s="233"/>
      <c r="EL127" s="233"/>
      <c r="EM127" s="233"/>
      <c r="EN127" s="233"/>
      <c r="EO127" s="233"/>
      <c r="EP127" s="233"/>
      <c r="EQ127" s="233"/>
      <c r="ER127" s="233"/>
      <c r="ES127" s="233"/>
      <c r="ET127" s="233">
        <f>SUM(CR127:ES127)</f>
        <v>0</v>
      </c>
      <c r="EU127" s="233"/>
      <c r="EV127" s="233"/>
      <c r="EW127" s="233"/>
      <c r="EX127" s="233"/>
      <c r="EY127" s="233"/>
      <c r="EZ127" s="233"/>
      <c r="FA127" s="233"/>
      <c r="FB127" s="233"/>
      <c r="FC127" s="233"/>
      <c r="FD127" s="233"/>
      <c r="FE127" s="233"/>
      <c r="FF127" s="233"/>
      <c r="FG127" s="233"/>
      <c r="FH127" s="233"/>
      <c r="FI127" s="233"/>
      <c r="FJ127" s="233"/>
      <c r="FK127" s="234"/>
    </row>
    <row r="128" spans="1:194" ht="12" customHeight="1">
      <c r="A128" s="128" t="s">
        <v>23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9"/>
      <c r="BZ128" s="79" t="s">
        <v>115</v>
      </c>
      <c r="CA128" s="80"/>
      <c r="CB128" s="80"/>
      <c r="CC128" s="80"/>
      <c r="CD128" s="80"/>
      <c r="CE128" s="80"/>
      <c r="CF128" s="81"/>
      <c r="CG128" s="73">
        <v>550</v>
      </c>
      <c r="CH128" s="74"/>
      <c r="CI128" s="74"/>
      <c r="CJ128" s="74"/>
      <c r="CK128" s="74"/>
      <c r="CL128" s="74"/>
      <c r="CM128" s="74"/>
      <c r="CN128" s="74"/>
      <c r="CO128" s="74"/>
      <c r="CP128" s="74"/>
      <c r="CQ128" s="75"/>
      <c r="CR128" s="235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7"/>
      <c r="DJ128" s="235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36"/>
      <c r="DX128" s="236"/>
      <c r="DY128" s="236"/>
      <c r="DZ128" s="236"/>
      <c r="EA128" s="237"/>
      <c r="EB128" s="235"/>
      <c r="EC128" s="236"/>
      <c r="ED128" s="236"/>
      <c r="EE128" s="236"/>
      <c r="EF128" s="236"/>
      <c r="EG128" s="236"/>
      <c r="EH128" s="236"/>
      <c r="EI128" s="236"/>
      <c r="EJ128" s="236"/>
      <c r="EK128" s="236"/>
      <c r="EL128" s="236"/>
      <c r="EM128" s="236"/>
      <c r="EN128" s="236"/>
      <c r="EO128" s="236"/>
      <c r="EP128" s="236"/>
      <c r="EQ128" s="236"/>
      <c r="ER128" s="236"/>
      <c r="ES128" s="237"/>
      <c r="ET128" s="241">
        <f>SUM(CR128:ES129)</f>
        <v>0</v>
      </c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3"/>
    </row>
    <row r="129" spans="1:194" ht="12" customHeight="1">
      <c r="A129" s="196" t="s">
        <v>218</v>
      </c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7"/>
      <c r="BZ129" s="82"/>
      <c r="CA129" s="83"/>
      <c r="CB129" s="83"/>
      <c r="CC129" s="83"/>
      <c r="CD129" s="83"/>
      <c r="CE129" s="83"/>
      <c r="CF129" s="84"/>
      <c r="CG129" s="76"/>
      <c r="CH129" s="77"/>
      <c r="CI129" s="77"/>
      <c r="CJ129" s="77"/>
      <c r="CK129" s="77"/>
      <c r="CL129" s="77"/>
      <c r="CM129" s="77"/>
      <c r="CN129" s="77"/>
      <c r="CO129" s="77"/>
      <c r="CP129" s="77"/>
      <c r="CQ129" s="78"/>
      <c r="CR129" s="238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40"/>
      <c r="DJ129" s="238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40"/>
      <c r="EB129" s="238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40"/>
      <c r="ET129" s="244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245"/>
      <c r="FF129" s="245"/>
      <c r="FG129" s="245"/>
      <c r="FH129" s="245"/>
      <c r="FI129" s="245"/>
      <c r="FJ129" s="245"/>
      <c r="FK129" s="246"/>
    </row>
    <row r="130" spans="1:194" ht="15" customHeight="1">
      <c r="A130" s="135" t="s">
        <v>219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6"/>
      <c r="BZ130" s="65" t="s">
        <v>116</v>
      </c>
      <c r="CA130" s="66"/>
      <c r="CB130" s="66"/>
      <c r="CC130" s="66"/>
      <c r="CD130" s="66"/>
      <c r="CE130" s="66"/>
      <c r="CF130" s="66"/>
      <c r="CG130" s="97">
        <v>650</v>
      </c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33">
        <f>SUM(CR130:ES130)</f>
        <v>0</v>
      </c>
      <c r="EU130" s="233"/>
      <c r="EV130" s="233"/>
      <c r="EW130" s="233"/>
      <c r="EX130" s="233"/>
      <c r="EY130" s="233"/>
      <c r="EZ130" s="233"/>
      <c r="FA130" s="233"/>
      <c r="FB130" s="233"/>
      <c r="FC130" s="233"/>
      <c r="FD130" s="233"/>
      <c r="FE130" s="233"/>
      <c r="FF130" s="233"/>
      <c r="FG130" s="233"/>
      <c r="FH130" s="233"/>
      <c r="FI130" s="233"/>
      <c r="FJ130" s="233"/>
      <c r="FK130" s="234"/>
      <c r="FM130" s="228" t="s">
        <v>256</v>
      </c>
      <c r="FN130" s="228"/>
      <c r="FO130" s="228"/>
      <c r="FP130" s="228"/>
      <c r="FQ130" s="228"/>
      <c r="FR130" s="228"/>
      <c r="FS130" s="228"/>
      <c r="FT130" s="228"/>
      <c r="FU130" s="228"/>
      <c r="FV130" s="228"/>
      <c r="FW130" s="228"/>
      <c r="FX130" s="228"/>
      <c r="FY130" s="228"/>
      <c r="FZ130" s="228"/>
      <c r="GA130" s="228"/>
      <c r="GC130" s="228" t="s">
        <v>257</v>
      </c>
      <c r="GD130" s="228"/>
      <c r="GE130" s="228"/>
      <c r="GF130" s="228"/>
      <c r="GG130" s="228"/>
      <c r="GH130" s="228"/>
      <c r="GI130" s="228"/>
      <c r="GJ130" s="228"/>
      <c r="GK130" s="228"/>
      <c r="GL130" s="228"/>
    </row>
    <row r="131" spans="1:194" ht="24" customHeight="1">
      <c r="A131" s="126" t="s">
        <v>220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7"/>
      <c r="BZ131" s="65" t="s">
        <v>117</v>
      </c>
      <c r="CA131" s="66"/>
      <c r="CB131" s="66"/>
      <c r="CC131" s="66"/>
      <c r="CD131" s="66"/>
      <c r="CE131" s="66"/>
      <c r="CF131" s="66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233">
        <f>CR132-CR134</f>
        <v>-25294</v>
      </c>
      <c r="CS131" s="233"/>
      <c r="CT131" s="233"/>
      <c r="CU131" s="233"/>
      <c r="CV131" s="233"/>
      <c r="CW131" s="233"/>
      <c r="CX131" s="233"/>
      <c r="CY131" s="233"/>
      <c r="CZ131" s="233"/>
      <c r="DA131" s="233"/>
      <c r="DB131" s="233"/>
      <c r="DC131" s="233"/>
      <c r="DD131" s="233"/>
      <c r="DE131" s="233"/>
      <c r="DF131" s="233"/>
      <c r="DG131" s="233"/>
      <c r="DH131" s="233"/>
      <c r="DI131" s="233"/>
      <c r="DJ131" s="233">
        <f>DJ132-DJ134</f>
        <v>-119816.62999999896</v>
      </c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33"/>
      <c r="DX131" s="233"/>
      <c r="DY131" s="233"/>
      <c r="DZ131" s="233"/>
      <c r="EA131" s="233"/>
      <c r="EB131" s="233">
        <f>EB132-EB134</f>
        <v>0</v>
      </c>
      <c r="EC131" s="233"/>
      <c r="ED131" s="233"/>
      <c r="EE131" s="233"/>
      <c r="EF131" s="233"/>
      <c r="EG131" s="233"/>
      <c r="EH131" s="233"/>
      <c r="EI131" s="233"/>
      <c r="EJ131" s="233"/>
      <c r="EK131" s="233"/>
      <c r="EL131" s="233"/>
      <c r="EM131" s="233"/>
      <c r="EN131" s="233"/>
      <c r="EO131" s="233"/>
      <c r="EP131" s="233"/>
      <c r="EQ131" s="233"/>
      <c r="ER131" s="233"/>
      <c r="ES131" s="233"/>
      <c r="ET131" s="233">
        <f>SUM(CR131:ES131)</f>
        <v>-145110.62999999896</v>
      </c>
      <c r="EU131" s="233"/>
      <c r="EV131" s="233"/>
      <c r="EW131" s="233"/>
      <c r="EX131" s="233"/>
      <c r="EY131" s="233"/>
      <c r="EZ131" s="233"/>
      <c r="FA131" s="233"/>
      <c r="FB131" s="233"/>
      <c r="FC131" s="233"/>
      <c r="FD131" s="233"/>
      <c r="FE131" s="233"/>
      <c r="FF131" s="233"/>
      <c r="FG131" s="233"/>
      <c r="FH131" s="233"/>
      <c r="FI131" s="233"/>
      <c r="FJ131" s="233"/>
      <c r="FK131" s="234"/>
      <c r="FM131" s="229"/>
      <c r="FN131" s="229"/>
      <c r="FO131" s="229"/>
      <c r="FP131" s="229"/>
      <c r="FQ131" s="229"/>
      <c r="FR131" s="229"/>
      <c r="FS131" s="229"/>
      <c r="FT131" s="229"/>
      <c r="FU131" s="229"/>
      <c r="FV131" s="229"/>
      <c r="FW131" s="229"/>
      <c r="FX131" s="229"/>
      <c r="FY131" s="229"/>
      <c r="FZ131" s="229"/>
      <c r="GA131" s="229"/>
      <c r="GB131" s="229"/>
      <c r="GC131" s="229"/>
      <c r="GD131" s="229"/>
      <c r="GE131" s="229"/>
      <c r="GF131" s="229"/>
      <c r="GG131" s="229"/>
      <c r="GH131" s="229"/>
      <c r="GI131" s="229"/>
      <c r="GJ131" s="229"/>
      <c r="GK131" s="229"/>
      <c r="GL131" s="229"/>
    </row>
    <row r="132" spans="1:194" ht="12" customHeight="1">
      <c r="A132" s="128" t="s">
        <v>23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9"/>
      <c r="BZ132" s="79" t="s">
        <v>118</v>
      </c>
      <c r="CA132" s="80"/>
      <c r="CB132" s="80"/>
      <c r="CC132" s="80"/>
      <c r="CD132" s="80"/>
      <c r="CE132" s="80"/>
      <c r="CF132" s="81"/>
      <c r="CG132" s="73">
        <v>560</v>
      </c>
      <c r="CH132" s="74"/>
      <c r="CI132" s="74"/>
      <c r="CJ132" s="74"/>
      <c r="CK132" s="74"/>
      <c r="CL132" s="74"/>
      <c r="CM132" s="74"/>
      <c r="CN132" s="74"/>
      <c r="CO132" s="74"/>
      <c r="CP132" s="74"/>
      <c r="CQ132" s="75"/>
      <c r="CR132" s="235">
        <v>374620.99</v>
      </c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7"/>
      <c r="DJ132" s="235">
        <v>18823367.98</v>
      </c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6"/>
      <c r="DX132" s="236"/>
      <c r="DY132" s="236"/>
      <c r="DZ132" s="236"/>
      <c r="EA132" s="237"/>
      <c r="EB132" s="235"/>
      <c r="EC132" s="236"/>
      <c r="ED132" s="236"/>
      <c r="EE132" s="236"/>
      <c r="EF132" s="236"/>
      <c r="EG132" s="236"/>
      <c r="EH132" s="236"/>
      <c r="EI132" s="236"/>
      <c r="EJ132" s="236"/>
      <c r="EK132" s="236"/>
      <c r="EL132" s="236"/>
      <c r="EM132" s="236"/>
      <c r="EN132" s="236"/>
      <c r="EO132" s="236"/>
      <c r="EP132" s="236"/>
      <c r="EQ132" s="236"/>
      <c r="ER132" s="236"/>
      <c r="ES132" s="237"/>
      <c r="ET132" s="241">
        <f>SUM(CR132:ES133)</f>
        <v>19197988.969999999</v>
      </c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3"/>
    </row>
    <row r="133" spans="1:194" ht="12" customHeight="1">
      <c r="A133" s="196" t="s">
        <v>221</v>
      </c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7"/>
      <c r="BZ133" s="82"/>
      <c r="CA133" s="83"/>
      <c r="CB133" s="83"/>
      <c r="CC133" s="83"/>
      <c r="CD133" s="83"/>
      <c r="CE133" s="83"/>
      <c r="CF133" s="84"/>
      <c r="CG133" s="76"/>
      <c r="CH133" s="77"/>
      <c r="CI133" s="77"/>
      <c r="CJ133" s="77"/>
      <c r="CK133" s="77"/>
      <c r="CL133" s="77"/>
      <c r="CM133" s="77"/>
      <c r="CN133" s="77"/>
      <c r="CO133" s="77"/>
      <c r="CP133" s="77"/>
      <c r="CQ133" s="78"/>
      <c r="CR133" s="238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40"/>
      <c r="DJ133" s="238"/>
      <c r="DK133" s="239"/>
      <c r="DL133" s="239"/>
      <c r="DM133" s="239"/>
      <c r="DN133" s="239"/>
      <c r="DO133" s="239"/>
      <c r="DP133" s="239"/>
      <c r="DQ133" s="239"/>
      <c r="DR133" s="239"/>
      <c r="DS133" s="239"/>
      <c r="DT133" s="239"/>
      <c r="DU133" s="239"/>
      <c r="DV133" s="239"/>
      <c r="DW133" s="239"/>
      <c r="DX133" s="239"/>
      <c r="DY133" s="239"/>
      <c r="DZ133" s="239"/>
      <c r="EA133" s="240"/>
      <c r="EB133" s="238"/>
      <c r="EC133" s="239"/>
      <c r="ED133" s="239"/>
      <c r="EE133" s="239"/>
      <c r="EF133" s="239"/>
      <c r="EG133" s="239"/>
      <c r="EH133" s="239"/>
      <c r="EI133" s="239"/>
      <c r="EJ133" s="239"/>
      <c r="EK133" s="239"/>
      <c r="EL133" s="239"/>
      <c r="EM133" s="239"/>
      <c r="EN133" s="239"/>
      <c r="EO133" s="239"/>
      <c r="EP133" s="239"/>
      <c r="EQ133" s="239"/>
      <c r="ER133" s="239"/>
      <c r="ES133" s="240"/>
      <c r="ET133" s="244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6"/>
    </row>
    <row r="134" spans="1:194" ht="15" customHeight="1">
      <c r="A134" s="135" t="s">
        <v>222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6"/>
      <c r="BZ134" s="65" t="s">
        <v>119</v>
      </c>
      <c r="CA134" s="66"/>
      <c r="CB134" s="66"/>
      <c r="CC134" s="66"/>
      <c r="CD134" s="66"/>
      <c r="CE134" s="66"/>
      <c r="CF134" s="66"/>
      <c r="CG134" s="97">
        <v>660</v>
      </c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250">
        <v>399914.99</v>
      </c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>
        <v>18943184.609999999</v>
      </c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  <c r="DV134" s="250"/>
      <c r="DW134" s="250"/>
      <c r="DX134" s="250"/>
      <c r="DY134" s="250"/>
      <c r="DZ134" s="250"/>
      <c r="EA134" s="250"/>
      <c r="EB134" s="250"/>
      <c r="EC134" s="250"/>
      <c r="ED134" s="250"/>
      <c r="EE134" s="250"/>
      <c r="EF134" s="250"/>
      <c r="EG134" s="250"/>
      <c r="EH134" s="250"/>
      <c r="EI134" s="250"/>
      <c r="EJ134" s="250"/>
      <c r="EK134" s="250"/>
      <c r="EL134" s="250"/>
      <c r="EM134" s="250"/>
      <c r="EN134" s="250"/>
      <c r="EO134" s="250"/>
      <c r="EP134" s="250"/>
      <c r="EQ134" s="250"/>
      <c r="ER134" s="250"/>
      <c r="ES134" s="250"/>
      <c r="ET134" s="233">
        <f>SUM(CR134:ES134)</f>
        <v>19343099.599999998</v>
      </c>
      <c r="EU134" s="233"/>
      <c r="EV134" s="233"/>
      <c r="EW134" s="233"/>
      <c r="EX134" s="233"/>
      <c r="EY134" s="233"/>
      <c r="EZ134" s="233"/>
      <c r="FA134" s="233"/>
      <c r="FB134" s="233"/>
      <c r="FC134" s="233"/>
      <c r="FD134" s="233"/>
      <c r="FE134" s="233"/>
      <c r="FF134" s="233"/>
      <c r="FG134" s="233"/>
      <c r="FH134" s="233"/>
      <c r="FI134" s="233"/>
      <c r="FJ134" s="233"/>
      <c r="FK134" s="234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61" t="s">
        <v>136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 t="s">
        <v>137</v>
      </c>
      <c r="CA136" s="123"/>
      <c r="CB136" s="123"/>
      <c r="CC136" s="123"/>
      <c r="CD136" s="123"/>
      <c r="CE136" s="123"/>
      <c r="CF136" s="123"/>
      <c r="CG136" s="123" t="s">
        <v>173</v>
      </c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253" t="s">
        <v>174</v>
      </c>
      <c r="CS136" s="253"/>
      <c r="CT136" s="253"/>
      <c r="CU136" s="253"/>
      <c r="CV136" s="253"/>
      <c r="CW136" s="253"/>
      <c r="CX136" s="253"/>
      <c r="CY136" s="253"/>
      <c r="CZ136" s="253"/>
      <c r="DA136" s="253"/>
      <c r="DB136" s="253"/>
      <c r="DC136" s="253"/>
      <c r="DD136" s="253"/>
      <c r="DE136" s="253"/>
      <c r="DF136" s="253"/>
      <c r="DG136" s="253"/>
      <c r="DH136" s="253"/>
      <c r="DI136" s="253"/>
      <c r="DJ136" s="253" t="s">
        <v>175</v>
      </c>
      <c r="DK136" s="253"/>
      <c r="DL136" s="253"/>
      <c r="DM136" s="253"/>
      <c r="DN136" s="253"/>
      <c r="DO136" s="253"/>
      <c r="DP136" s="253"/>
      <c r="DQ136" s="253"/>
      <c r="DR136" s="253"/>
      <c r="DS136" s="253"/>
      <c r="DT136" s="253"/>
      <c r="DU136" s="253"/>
      <c r="DV136" s="253"/>
      <c r="DW136" s="253"/>
      <c r="DX136" s="253"/>
      <c r="DY136" s="253"/>
      <c r="DZ136" s="253"/>
      <c r="EA136" s="253"/>
      <c r="EB136" s="253" t="s">
        <v>2</v>
      </c>
      <c r="EC136" s="253"/>
      <c r="ED136" s="253"/>
      <c r="EE136" s="253"/>
      <c r="EF136" s="253"/>
      <c r="EG136" s="253"/>
      <c r="EH136" s="253"/>
      <c r="EI136" s="253"/>
      <c r="EJ136" s="253"/>
      <c r="EK136" s="253"/>
      <c r="EL136" s="253"/>
      <c r="EM136" s="253"/>
      <c r="EN136" s="253"/>
      <c r="EO136" s="253"/>
      <c r="EP136" s="253"/>
      <c r="EQ136" s="253"/>
      <c r="ER136" s="253"/>
      <c r="ES136" s="253"/>
      <c r="ET136" s="253" t="s">
        <v>1</v>
      </c>
      <c r="EU136" s="253"/>
      <c r="EV136" s="253"/>
      <c r="EW136" s="253"/>
      <c r="EX136" s="253"/>
      <c r="EY136" s="253"/>
      <c r="EZ136" s="253"/>
      <c r="FA136" s="253"/>
      <c r="FB136" s="253"/>
      <c r="FC136" s="253"/>
      <c r="FD136" s="253"/>
      <c r="FE136" s="253"/>
      <c r="FF136" s="253"/>
      <c r="FG136" s="253"/>
      <c r="FH136" s="253"/>
      <c r="FI136" s="253"/>
      <c r="FJ136" s="253"/>
      <c r="FK136" s="256"/>
      <c r="FL136" s="39"/>
      <c r="FM136" s="39"/>
      <c r="FN136" s="39"/>
    </row>
    <row r="137" spans="1:194" ht="12.75" customHeight="1" thickBot="1">
      <c r="A137" s="118">
        <v>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119">
        <v>2</v>
      </c>
      <c r="CA137" s="119"/>
      <c r="CB137" s="119"/>
      <c r="CC137" s="119"/>
      <c r="CD137" s="119"/>
      <c r="CE137" s="119"/>
      <c r="CF137" s="119"/>
      <c r="CG137" s="119">
        <v>3</v>
      </c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293">
        <v>4</v>
      </c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>
        <v>5</v>
      </c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>
        <v>6</v>
      </c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  <c r="EO137" s="293"/>
      <c r="EP137" s="293"/>
      <c r="EQ137" s="293"/>
      <c r="ER137" s="293"/>
      <c r="ES137" s="293"/>
      <c r="ET137" s="293">
        <v>7</v>
      </c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3"/>
      <c r="FI137" s="293"/>
      <c r="FJ137" s="293"/>
      <c r="FK137" s="297"/>
    </row>
    <row r="138" spans="1:194" ht="15" customHeight="1">
      <c r="A138" s="215" t="s">
        <v>143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6"/>
      <c r="BZ138" s="138" t="s">
        <v>122</v>
      </c>
      <c r="CA138" s="139"/>
      <c r="CB138" s="139"/>
      <c r="CC138" s="139"/>
      <c r="CD138" s="139"/>
      <c r="CE138" s="139"/>
      <c r="CF138" s="139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254">
        <f>CR139+CR143+CR147</f>
        <v>-5.2200000000011642</v>
      </c>
      <c r="CS138" s="254"/>
      <c r="CT138" s="254"/>
      <c r="CU138" s="254"/>
      <c r="CV138" s="254"/>
      <c r="CW138" s="254"/>
      <c r="CX138" s="254"/>
      <c r="CY138" s="254"/>
      <c r="CZ138" s="254"/>
      <c r="DA138" s="254"/>
      <c r="DB138" s="254"/>
      <c r="DC138" s="254"/>
      <c r="DD138" s="254"/>
      <c r="DE138" s="254"/>
      <c r="DF138" s="254"/>
      <c r="DG138" s="254"/>
      <c r="DH138" s="254"/>
      <c r="DI138" s="254"/>
      <c r="DJ138" s="254">
        <f>DJ139+DJ143+DJ147</f>
        <v>-231758.73000000045</v>
      </c>
      <c r="DK138" s="254"/>
      <c r="DL138" s="254"/>
      <c r="DM138" s="254"/>
      <c r="DN138" s="254"/>
      <c r="DO138" s="254"/>
      <c r="DP138" s="254"/>
      <c r="DQ138" s="254"/>
      <c r="DR138" s="254"/>
      <c r="DS138" s="254"/>
      <c r="DT138" s="254"/>
      <c r="DU138" s="254"/>
      <c r="DV138" s="254"/>
      <c r="DW138" s="254"/>
      <c r="DX138" s="254"/>
      <c r="DY138" s="254"/>
      <c r="DZ138" s="254"/>
      <c r="EA138" s="254"/>
      <c r="EB138" s="254">
        <f>EB139+EB143+EB147</f>
        <v>0</v>
      </c>
      <c r="EC138" s="254"/>
      <c r="ED138" s="254"/>
      <c r="EE138" s="254"/>
      <c r="EF138" s="254"/>
      <c r="EG138" s="254"/>
      <c r="EH138" s="254"/>
      <c r="EI138" s="254"/>
      <c r="EJ138" s="254"/>
      <c r="EK138" s="254"/>
      <c r="EL138" s="254"/>
      <c r="EM138" s="254"/>
      <c r="EN138" s="254"/>
      <c r="EO138" s="254"/>
      <c r="EP138" s="254"/>
      <c r="EQ138" s="254"/>
      <c r="ER138" s="254"/>
      <c r="ES138" s="254"/>
      <c r="ET138" s="254">
        <f>SUM(CR138:ES138)</f>
        <v>-231763.95000000045</v>
      </c>
      <c r="EU138" s="254"/>
      <c r="EV138" s="254"/>
      <c r="EW138" s="254"/>
      <c r="EX138" s="254"/>
      <c r="EY138" s="254"/>
      <c r="EZ138" s="254"/>
      <c r="FA138" s="254"/>
      <c r="FB138" s="254"/>
      <c r="FC138" s="254"/>
      <c r="FD138" s="254"/>
      <c r="FE138" s="254"/>
      <c r="FF138" s="254"/>
      <c r="FG138" s="254"/>
      <c r="FH138" s="254"/>
      <c r="FI138" s="254"/>
      <c r="FJ138" s="254"/>
      <c r="FK138" s="270"/>
    </row>
    <row r="139" spans="1:194" ht="26.25" customHeight="1">
      <c r="A139" s="126" t="s">
        <v>223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7"/>
      <c r="BZ139" s="65" t="s">
        <v>123</v>
      </c>
      <c r="CA139" s="66"/>
      <c r="CB139" s="66"/>
      <c r="CC139" s="66"/>
      <c r="CD139" s="66"/>
      <c r="CE139" s="66"/>
      <c r="CF139" s="66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233">
        <f>CR140-CR142</f>
        <v>0</v>
      </c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>
        <f>DJ140-DJ142</f>
        <v>0</v>
      </c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33"/>
      <c r="DW139" s="233"/>
      <c r="DX139" s="233"/>
      <c r="DY139" s="233"/>
      <c r="DZ139" s="233"/>
      <c r="EA139" s="233"/>
      <c r="EB139" s="233">
        <f>EB140-EB142</f>
        <v>0</v>
      </c>
      <c r="EC139" s="233"/>
      <c r="ED139" s="233"/>
      <c r="EE139" s="233"/>
      <c r="EF139" s="233"/>
      <c r="EG139" s="233"/>
      <c r="EH139" s="233"/>
      <c r="EI139" s="233"/>
      <c r="EJ139" s="233"/>
      <c r="EK139" s="233"/>
      <c r="EL139" s="233"/>
      <c r="EM139" s="233"/>
      <c r="EN139" s="233"/>
      <c r="EO139" s="233"/>
      <c r="EP139" s="233"/>
      <c r="EQ139" s="233"/>
      <c r="ER139" s="233"/>
      <c r="ES139" s="233"/>
      <c r="ET139" s="233">
        <f>SUM(CR139:ES139)</f>
        <v>0</v>
      </c>
      <c r="EU139" s="233"/>
      <c r="EV139" s="233"/>
      <c r="EW139" s="233"/>
      <c r="EX139" s="233"/>
      <c r="EY139" s="233"/>
      <c r="EZ139" s="233"/>
      <c r="FA139" s="233"/>
      <c r="FB139" s="233"/>
      <c r="FC139" s="233"/>
      <c r="FD139" s="233"/>
      <c r="FE139" s="233"/>
      <c r="FF139" s="233"/>
      <c r="FG139" s="233"/>
      <c r="FH139" s="233"/>
      <c r="FI139" s="233"/>
      <c r="FJ139" s="233"/>
      <c r="FK139" s="234"/>
    </row>
    <row r="140" spans="1:194" ht="12" customHeight="1">
      <c r="A140" s="128" t="s">
        <v>23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9"/>
      <c r="BZ140" s="79" t="s">
        <v>124</v>
      </c>
      <c r="CA140" s="80"/>
      <c r="CB140" s="80"/>
      <c r="CC140" s="80"/>
      <c r="CD140" s="80"/>
      <c r="CE140" s="80"/>
      <c r="CF140" s="81"/>
      <c r="CG140" s="73">
        <v>710</v>
      </c>
      <c r="CH140" s="74"/>
      <c r="CI140" s="74"/>
      <c r="CJ140" s="74"/>
      <c r="CK140" s="74"/>
      <c r="CL140" s="74"/>
      <c r="CM140" s="74"/>
      <c r="CN140" s="74"/>
      <c r="CO140" s="74"/>
      <c r="CP140" s="74"/>
      <c r="CQ140" s="75"/>
      <c r="CR140" s="235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7"/>
      <c r="DJ140" s="235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36"/>
      <c r="DX140" s="236"/>
      <c r="DY140" s="236"/>
      <c r="DZ140" s="236"/>
      <c r="EA140" s="237"/>
      <c r="EB140" s="235"/>
      <c r="EC140" s="236"/>
      <c r="ED140" s="236"/>
      <c r="EE140" s="236"/>
      <c r="EF140" s="236"/>
      <c r="EG140" s="236"/>
      <c r="EH140" s="236"/>
      <c r="EI140" s="236"/>
      <c r="EJ140" s="236"/>
      <c r="EK140" s="236"/>
      <c r="EL140" s="236"/>
      <c r="EM140" s="236"/>
      <c r="EN140" s="236"/>
      <c r="EO140" s="236"/>
      <c r="EP140" s="236"/>
      <c r="EQ140" s="236"/>
      <c r="ER140" s="236"/>
      <c r="ES140" s="237"/>
      <c r="ET140" s="241">
        <f>SUM(CR140:ES141)</f>
        <v>0</v>
      </c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3"/>
    </row>
    <row r="141" spans="1:194" ht="12" customHeight="1">
      <c r="A141" s="196" t="s">
        <v>224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7"/>
      <c r="BZ141" s="82"/>
      <c r="CA141" s="83"/>
      <c r="CB141" s="83"/>
      <c r="CC141" s="83"/>
      <c r="CD141" s="83"/>
      <c r="CE141" s="83"/>
      <c r="CF141" s="84"/>
      <c r="CG141" s="76"/>
      <c r="CH141" s="77"/>
      <c r="CI141" s="77"/>
      <c r="CJ141" s="77"/>
      <c r="CK141" s="77"/>
      <c r="CL141" s="77"/>
      <c r="CM141" s="77"/>
      <c r="CN141" s="77"/>
      <c r="CO141" s="77"/>
      <c r="CP141" s="77"/>
      <c r="CQ141" s="78"/>
      <c r="CR141" s="238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40"/>
      <c r="DJ141" s="238"/>
      <c r="DK141" s="239"/>
      <c r="DL141" s="239"/>
      <c r="DM141" s="239"/>
      <c r="DN141" s="239"/>
      <c r="DO141" s="239"/>
      <c r="DP141" s="239"/>
      <c r="DQ141" s="239"/>
      <c r="DR141" s="239"/>
      <c r="DS141" s="239"/>
      <c r="DT141" s="239"/>
      <c r="DU141" s="239"/>
      <c r="DV141" s="239"/>
      <c r="DW141" s="239"/>
      <c r="DX141" s="239"/>
      <c r="DY141" s="239"/>
      <c r="DZ141" s="239"/>
      <c r="EA141" s="240"/>
      <c r="EB141" s="238"/>
      <c r="EC141" s="239"/>
      <c r="ED141" s="239"/>
      <c r="EE141" s="239"/>
      <c r="EF141" s="239"/>
      <c r="EG141" s="239"/>
      <c r="EH141" s="239"/>
      <c r="EI141" s="239"/>
      <c r="EJ141" s="239"/>
      <c r="EK141" s="239"/>
      <c r="EL141" s="239"/>
      <c r="EM141" s="239"/>
      <c r="EN141" s="239"/>
      <c r="EO141" s="239"/>
      <c r="EP141" s="239"/>
      <c r="EQ141" s="239"/>
      <c r="ER141" s="239"/>
      <c r="ES141" s="240"/>
      <c r="ET141" s="244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6"/>
    </row>
    <row r="142" spans="1:194" ht="15" customHeight="1">
      <c r="A142" s="135" t="s">
        <v>225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6"/>
      <c r="BZ142" s="65" t="s">
        <v>125</v>
      </c>
      <c r="CA142" s="66"/>
      <c r="CB142" s="66"/>
      <c r="CC142" s="66"/>
      <c r="CD142" s="66"/>
      <c r="CE142" s="66"/>
      <c r="CF142" s="66"/>
      <c r="CG142" s="97">
        <v>810</v>
      </c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  <c r="DV142" s="250"/>
      <c r="DW142" s="250"/>
      <c r="DX142" s="250"/>
      <c r="DY142" s="250"/>
      <c r="DZ142" s="250"/>
      <c r="EA142" s="250"/>
      <c r="EB142" s="250"/>
      <c r="EC142" s="250"/>
      <c r="ED142" s="250"/>
      <c r="EE142" s="250"/>
      <c r="EF142" s="250"/>
      <c r="EG142" s="250"/>
      <c r="EH142" s="250"/>
      <c r="EI142" s="250"/>
      <c r="EJ142" s="250"/>
      <c r="EK142" s="250"/>
      <c r="EL142" s="250"/>
      <c r="EM142" s="250"/>
      <c r="EN142" s="250"/>
      <c r="EO142" s="250"/>
      <c r="EP142" s="250"/>
      <c r="EQ142" s="250"/>
      <c r="ER142" s="250"/>
      <c r="ES142" s="250"/>
      <c r="ET142" s="233">
        <f>SUM(CR142:ES142)</f>
        <v>0</v>
      </c>
      <c r="EU142" s="233"/>
      <c r="EV142" s="233"/>
      <c r="EW142" s="233"/>
      <c r="EX142" s="233"/>
      <c r="EY142" s="233"/>
      <c r="EZ142" s="233"/>
      <c r="FA142" s="233"/>
      <c r="FB142" s="233"/>
      <c r="FC142" s="233"/>
      <c r="FD142" s="233"/>
      <c r="FE142" s="233"/>
      <c r="FF142" s="233"/>
      <c r="FG142" s="233"/>
      <c r="FH142" s="233"/>
      <c r="FI142" s="233"/>
      <c r="FJ142" s="233"/>
      <c r="FK142" s="234"/>
    </row>
    <row r="143" spans="1:194" ht="25.5" customHeight="1">
      <c r="A143" s="126" t="s">
        <v>226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7"/>
      <c r="BZ143" s="65" t="s">
        <v>126</v>
      </c>
      <c r="CA143" s="66"/>
      <c r="CB143" s="66"/>
      <c r="CC143" s="66"/>
      <c r="CD143" s="66"/>
      <c r="CE143" s="66"/>
      <c r="CF143" s="66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233">
        <f>CR144-CR146</f>
        <v>0</v>
      </c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>
        <f>DJ144-DJ146</f>
        <v>0</v>
      </c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33"/>
      <c r="DX143" s="233"/>
      <c r="DY143" s="233"/>
      <c r="DZ143" s="233"/>
      <c r="EA143" s="233"/>
      <c r="EB143" s="233">
        <f>EB144-EB146</f>
        <v>0</v>
      </c>
      <c r="EC143" s="233"/>
      <c r="ED143" s="233"/>
      <c r="EE143" s="233"/>
      <c r="EF143" s="233"/>
      <c r="EG143" s="233"/>
      <c r="EH143" s="233"/>
      <c r="EI143" s="233"/>
      <c r="EJ143" s="233"/>
      <c r="EK143" s="233"/>
      <c r="EL143" s="233"/>
      <c r="EM143" s="233"/>
      <c r="EN143" s="233"/>
      <c r="EO143" s="233"/>
      <c r="EP143" s="233"/>
      <c r="EQ143" s="233"/>
      <c r="ER143" s="233"/>
      <c r="ES143" s="233"/>
      <c r="ET143" s="233">
        <f>SUM(CR143:ES143)</f>
        <v>0</v>
      </c>
      <c r="EU143" s="233"/>
      <c r="EV143" s="233"/>
      <c r="EW143" s="233"/>
      <c r="EX143" s="233"/>
      <c r="EY143" s="233"/>
      <c r="EZ143" s="233"/>
      <c r="FA143" s="233"/>
      <c r="FB143" s="233"/>
      <c r="FC143" s="233"/>
      <c r="FD143" s="233"/>
      <c r="FE143" s="233"/>
      <c r="FF143" s="233"/>
      <c r="FG143" s="233"/>
      <c r="FH143" s="233"/>
      <c r="FI143" s="233"/>
      <c r="FJ143" s="233"/>
      <c r="FK143" s="234"/>
    </row>
    <row r="144" spans="1:194" ht="12" customHeight="1">
      <c r="A144" s="128" t="s">
        <v>23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9"/>
      <c r="BZ144" s="79" t="s">
        <v>127</v>
      </c>
      <c r="CA144" s="80"/>
      <c r="CB144" s="80"/>
      <c r="CC144" s="80"/>
      <c r="CD144" s="80"/>
      <c r="CE144" s="80"/>
      <c r="CF144" s="81"/>
      <c r="CG144" s="73">
        <v>720</v>
      </c>
      <c r="CH144" s="74"/>
      <c r="CI144" s="74"/>
      <c r="CJ144" s="74"/>
      <c r="CK144" s="74"/>
      <c r="CL144" s="74"/>
      <c r="CM144" s="74"/>
      <c r="CN144" s="74"/>
      <c r="CO144" s="74"/>
      <c r="CP144" s="74"/>
      <c r="CQ144" s="75"/>
      <c r="CR144" s="235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7"/>
      <c r="DJ144" s="235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36"/>
      <c r="DX144" s="236"/>
      <c r="DY144" s="236"/>
      <c r="DZ144" s="236"/>
      <c r="EA144" s="237"/>
      <c r="EB144" s="235"/>
      <c r="EC144" s="236"/>
      <c r="ED144" s="236"/>
      <c r="EE144" s="236"/>
      <c r="EF144" s="236"/>
      <c r="EG144" s="236"/>
      <c r="EH144" s="236"/>
      <c r="EI144" s="236"/>
      <c r="EJ144" s="236"/>
      <c r="EK144" s="236"/>
      <c r="EL144" s="236"/>
      <c r="EM144" s="236"/>
      <c r="EN144" s="236"/>
      <c r="EO144" s="236"/>
      <c r="EP144" s="236"/>
      <c r="EQ144" s="236"/>
      <c r="ER144" s="236"/>
      <c r="ES144" s="237"/>
      <c r="ET144" s="241">
        <f>SUM(CR144:ES145)</f>
        <v>0</v>
      </c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3"/>
    </row>
    <row r="145" spans="1:203" ht="12" customHeight="1">
      <c r="A145" s="196" t="s">
        <v>239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7"/>
      <c r="BZ145" s="82"/>
      <c r="CA145" s="83"/>
      <c r="CB145" s="83"/>
      <c r="CC145" s="83"/>
      <c r="CD145" s="83"/>
      <c r="CE145" s="83"/>
      <c r="CF145" s="84"/>
      <c r="CG145" s="76"/>
      <c r="CH145" s="77"/>
      <c r="CI145" s="77"/>
      <c r="CJ145" s="77"/>
      <c r="CK145" s="77"/>
      <c r="CL145" s="77"/>
      <c r="CM145" s="77"/>
      <c r="CN145" s="77"/>
      <c r="CO145" s="77"/>
      <c r="CP145" s="77"/>
      <c r="CQ145" s="78"/>
      <c r="CR145" s="238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40"/>
      <c r="DJ145" s="238"/>
      <c r="DK145" s="239"/>
      <c r="DL145" s="239"/>
      <c r="DM145" s="239"/>
      <c r="DN145" s="239"/>
      <c r="DO145" s="239"/>
      <c r="DP145" s="239"/>
      <c r="DQ145" s="239"/>
      <c r="DR145" s="239"/>
      <c r="DS145" s="239"/>
      <c r="DT145" s="239"/>
      <c r="DU145" s="239"/>
      <c r="DV145" s="239"/>
      <c r="DW145" s="239"/>
      <c r="DX145" s="239"/>
      <c r="DY145" s="239"/>
      <c r="DZ145" s="239"/>
      <c r="EA145" s="240"/>
      <c r="EB145" s="238"/>
      <c r="EC145" s="239"/>
      <c r="ED145" s="239"/>
      <c r="EE145" s="239"/>
      <c r="EF145" s="239"/>
      <c r="EG145" s="239"/>
      <c r="EH145" s="239"/>
      <c r="EI145" s="239"/>
      <c r="EJ145" s="239"/>
      <c r="EK145" s="239"/>
      <c r="EL145" s="239"/>
      <c r="EM145" s="239"/>
      <c r="EN145" s="239"/>
      <c r="EO145" s="239"/>
      <c r="EP145" s="239"/>
      <c r="EQ145" s="239"/>
      <c r="ER145" s="239"/>
      <c r="ES145" s="240"/>
      <c r="ET145" s="244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6"/>
    </row>
    <row r="146" spans="1:203" ht="15" customHeight="1">
      <c r="A146" s="135" t="s">
        <v>227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6"/>
      <c r="BZ146" s="65" t="s">
        <v>128</v>
      </c>
      <c r="CA146" s="66"/>
      <c r="CB146" s="66"/>
      <c r="CC146" s="66"/>
      <c r="CD146" s="66"/>
      <c r="CE146" s="66"/>
      <c r="CF146" s="66"/>
      <c r="CG146" s="97">
        <v>820</v>
      </c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  <c r="DV146" s="250"/>
      <c r="DW146" s="250"/>
      <c r="DX146" s="250"/>
      <c r="DY146" s="250"/>
      <c r="DZ146" s="250"/>
      <c r="EA146" s="250"/>
      <c r="EB146" s="250"/>
      <c r="EC146" s="250"/>
      <c r="ED146" s="250"/>
      <c r="EE146" s="250"/>
      <c r="EF146" s="250"/>
      <c r="EG146" s="250"/>
      <c r="EH146" s="250"/>
      <c r="EI146" s="250"/>
      <c r="EJ146" s="250"/>
      <c r="EK146" s="250"/>
      <c r="EL146" s="250"/>
      <c r="EM146" s="250"/>
      <c r="EN146" s="250"/>
      <c r="EO146" s="250"/>
      <c r="EP146" s="250"/>
      <c r="EQ146" s="250"/>
      <c r="ER146" s="250"/>
      <c r="ES146" s="250"/>
      <c r="ET146" s="233">
        <f>SUM(CR146:ES146)</f>
        <v>0</v>
      </c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4"/>
    </row>
    <row r="147" spans="1:203" ht="15" customHeight="1">
      <c r="A147" s="126" t="s">
        <v>157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7"/>
      <c r="BZ147" s="65" t="s">
        <v>129</v>
      </c>
      <c r="CA147" s="66"/>
      <c r="CB147" s="66"/>
      <c r="CC147" s="66"/>
      <c r="CD147" s="66"/>
      <c r="CE147" s="66"/>
      <c r="CF147" s="66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233">
        <f>CR148-CR150</f>
        <v>-5.2200000000011642</v>
      </c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>
        <f>DJ148-DJ150</f>
        <v>-231758.73000000045</v>
      </c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33"/>
      <c r="DW147" s="233"/>
      <c r="DX147" s="233"/>
      <c r="DY147" s="233"/>
      <c r="DZ147" s="233"/>
      <c r="EA147" s="233"/>
      <c r="EB147" s="233">
        <f>EB148-EB150</f>
        <v>0</v>
      </c>
      <c r="EC147" s="233"/>
      <c r="ED147" s="233"/>
      <c r="EE147" s="233"/>
      <c r="EF147" s="233"/>
      <c r="EG147" s="233"/>
      <c r="EH147" s="233"/>
      <c r="EI147" s="233"/>
      <c r="EJ147" s="233"/>
      <c r="EK147" s="233"/>
      <c r="EL147" s="233"/>
      <c r="EM147" s="233"/>
      <c r="EN147" s="233"/>
      <c r="EO147" s="233"/>
      <c r="EP147" s="233"/>
      <c r="EQ147" s="233"/>
      <c r="ER147" s="233"/>
      <c r="ES147" s="233"/>
      <c r="ET147" s="233">
        <f>SUM(CR147:ES147)</f>
        <v>-231763.95000000045</v>
      </c>
      <c r="EU147" s="233"/>
      <c r="EV147" s="233"/>
      <c r="EW147" s="233"/>
      <c r="EX147" s="233"/>
      <c r="EY147" s="233"/>
      <c r="EZ147" s="233"/>
      <c r="FA147" s="233"/>
      <c r="FB147" s="233"/>
      <c r="FC147" s="233"/>
      <c r="FD147" s="233"/>
      <c r="FE147" s="233"/>
      <c r="FF147" s="233"/>
      <c r="FG147" s="233"/>
      <c r="FH147" s="233"/>
      <c r="FI147" s="233"/>
      <c r="FJ147" s="233"/>
      <c r="FK147" s="234"/>
      <c r="FL147" s="225" t="s">
        <v>268</v>
      </c>
      <c r="FM147" s="226"/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  <c r="GH147" s="226"/>
      <c r="GI147" s="226"/>
      <c r="GJ147" s="226"/>
      <c r="GK147" s="61"/>
      <c r="GL147" s="61"/>
      <c r="GM147" s="227"/>
      <c r="GN147" s="227"/>
      <c r="GO147" s="227"/>
      <c r="GP147" s="227"/>
      <c r="GQ147" s="227"/>
      <c r="GR147" s="227"/>
      <c r="GS147" s="227"/>
      <c r="GT147" s="227"/>
      <c r="GU147" s="227"/>
    </row>
    <row r="148" spans="1:203" ht="12" customHeight="1">
      <c r="A148" s="128" t="s">
        <v>23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9"/>
      <c r="BZ148" s="79" t="s">
        <v>130</v>
      </c>
      <c r="CA148" s="80"/>
      <c r="CB148" s="80"/>
      <c r="CC148" s="80"/>
      <c r="CD148" s="80"/>
      <c r="CE148" s="80"/>
      <c r="CF148" s="81"/>
      <c r="CG148" s="73">
        <v>730</v>
      </c>
      <c r="CH148" s="74"/>
      <c r="CI148" s="74"/>
      <c r="CJ148" s="74"/>
      <c r="CK148" s="74"/>
      <c r="CL148" s="74"/>
      <c r="CM148" s="74"/>
      <c r="CN148" s="74"/>
      <c r="CO148" s="74"/>
      <c r="CP148" s="74"/>
      <c r="CQ148" s="75"/>
      <c r="CR148" s="235">
        <v>82173</v>
      </c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7"/>
      <c r="DJ148" s="235">
        <v>24654368.32</v>
      </c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6"/>
      <c r="DX148" s="236"/>
      <c r="DY148" s="236"/>
      <c r="DZ148" s="236"/>
      <c r="EA148" s="237"/>
      <c r="EB148" s="235"/>
      <c r="EC148" s="236"/>
      <c r="ED148" s="236"/>
      <c r="EE148" s="236"/>
      <c r="EF148" s="236"/>
      <c r="EG148" s="236"/>
      <c r="EH148" s="236"/>
      <c r="EI148" s="236"/>
      <c r="EJ148" s="236"/>
      <c r="EK148" s="236"/>
      <c r="EL148" s="236"/>
      <c r="EM148" s="236"/>
      <c r="EN148" s="236"/>
      <c r="EO148" s="236"/>
      <c r="EP148" s="236"/>
      <c r="EQ148" s="236"/>
      <c r="ER148" s="236"/>
      <c r="ES148" s="237"/>
      <c r="ET148" s="241">
        <f>SUM(CR148:ES149)</f>
        <v>24736541.32</v>
      </c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3"/>
      <c r="FL148" s="225"/>
      <c r="FM148" s="226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  <c r="GH148" s="226"/>
      <c r="GI148" s="226"/>
      <c r="GJ148" s="226"/>
      <c r="GM148" s="227"/>
      <c r="GN148" s="227"/>
      <c r="GO148" s="227"/>
      <c r="GP148" s="227"/>
      <c r="GQ148" s="227"/>
      <c r="GR148" s="227"/>
      <c r="GS148" s="227"/>
      <c r="GT148" s="227"/>
      <c r="GU148" s="227"/>
    </row>
    <row r="149" spans="1:203" ht="12" customHeight="1">
      <c r="A149" s="196" t="s">
        <v>120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7"/>
      <c r="BZ149" s="82"/>
      <c r="CA149" s="83"/>
      <c r="CB149" s="83"/>
      <c r="CC149" s="83"/>
      <c r="CD149" s="83"/>
      <c r="CE149" s="83"/>
      <c r="CF149" s="84"/>
      <c r="CG149" s="76"/>
      <c r="CH149" s="77"/>
      <c r="CI149" s="77"/>
      <c r="CJ149" s="77"/>
      <c r="CK149" s="77"/>
      <c r="CL149" s="77"/>
      <c r="CM149" s="77"/>
      <c r="CN149" s="77"/>
      <c r="CO149" s="77"/>
      <c r="CP149" s="77"/>
      <c r="CQ149" s="78"/>
      <c r="CR149" s="238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40"/>
      <c r="DJ149" s="238"/>
      <c r="DK149" s="239"/>
      <c r="DL149" s="239"/>
      <c r="DM149" s="239"/>
      <c r="DN149" s="239"/>
      <c r="DO149" s="239"/>
      <c r="DP149" s="239"/>
      <c r="DQ149" s="239"/>
      <c r="DR149" s="239"/>
      <c r="DS149" s="239"/>
      <c r="DT149" s="239"/>
      <c r="DU149" s="239"/>
      <c r="DV149" s="239"/>
      <c r="DW149" s="239"/>
      <c r="DX149" s="239"/>
      <c r="DY149" s="239"/>
      <c r="DZ149" s="239"/>
      <c r="EA149" s="240"/>
      <c r="EB149" s="238"/>
      <c r="EC149" s="239"/>
      <c r="ED149" s="239"/>
      <c r="EE149" s="239"/>
      <c r="EF149" s="239"/>
      <c r="EG149" s="239"/>
      <c r="EH149" s="239"/>
      <c r="EI149" s="239"/>
      <c r="EJ149" s="239"/>
      <c r="EK149" s="239"/>
      <c r="EL149" s="239"/>
      <c r="EM149" s="239"/>
      <c r="EN149" s="239"/>
      <c r="EO149" s="239"/>
      <c r="EP149" s="239"/>
      <c r="EQ149" s="239"/>
      <c r="ER149" s="239"/>
      <c r="ES149" s="240"/>
      <c r="ET149" s="244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6"/>
    </row>
    <row r="150" spans="1:203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85" t="s">
        <v>131</v>
      </c>
      <c r="CA150" s="186"/>
      <c r="CB150" s="186"/>
      <c r="CC150" s="186"/>
      <c r="CD150" s="186"/>
      <c r="CE150" s="186"/>
      <c r="CF150" s="186"/>
      <c r="CG150" s="201">
        <v>830</v>
      </c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47">
        <v>82178.22</v>
      </c>
      <c r="CS150" s="247"/>
      <c r="CT150" s="247"/>
      <c r="CU150" s="247"/>
      <c r="CV150" s="247"/>
      <c r="CW150" s="247"/>
      <c r="CX150" s="247"/>
      <c r="CY150" s="247"/>
      <c r="CZ150" s="247"/>
      <c r="DA150" s="247"/>
      <c r="DB150" s="247"/>
      <c r="DC150" s="247"/>
      <c r="DD150" s="247"/>
      <c r="DE150" s="247"/>
      <c r="DF150" s="247"/>
      <c r="DG150" s="247"/>
      <c r="DH150" s="247"/>
      <c r="DI150" s="247"/>
      <c r="DJ150" s="247">
        <v>24886127.050000001</v>
      </c>
      <c r="DK150" s="247"/>
      <c r="DL150" s="247"/>
      <c r="DM150" s="247"/>
      <c r="DN150" s="247"/>
      <c r="DO150" s="247"/>
      <c r="DP150" s="247"/>
      <c r="DQ150" s="247"/>
      <c r="DR150" s="247"/>
      <c r="DS150" s="247"/>
      <c r="DT150" s="247"/>
      <c r="DU150" s="247"/>
      <c r="DV150" s="247"/>
      <c r="DW150" s="247"/>
      <c r="DX150" s="247"/>
      <c r="DY150" s="247"/>
      <c r="DZ150" s="247"/>
      <c r="EA150" s="247"/>
      <c r="EB150" s="247"/>
      <c r="EC150" s="247"/>
      <c r="ED150" s="247"/>
      <c r="EE150" s="247"/>
      <c r="EF150" s="247"/>
      <c r="EG150" s="247"/>
      <c r="EH150" s="247"/>
      <c r="EI150" s="247"/>
      <c r="EJ150" s="247"/>
      <c r="EK150" s="247"/>
      <c r="EL150" s="247"/>
      <c r="EM150" s="247"/>
      <c r="EN150" s="247"/>
      <c r="EO150" s="247"/>
      <c r="EP150" s="247"/>
      <c r="EQ150" s="247"/>
      <c r="ER150" s="247"/>
      <c r="ES150" s="247"/>
      <c r="ET150" s="248">
        <f>SUM(CR150:ES150)</f>
        <v>24968305.27</v>
      </c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9"/>
    </row>
    <row r="151" spans="1:203" ht="37.5" customHeight="1"/>
    <row r="152" spans="1:203">
      <c r="A152" s="1" t="s">
        <v>132</v>
      </c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Z152" s="1" t="s">
        <v>139</v>
      </c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N152" s="294" t="s">
        <v>248</v>
      </c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</row>
    <row r="153" spans="1:203" s="16" customFormat="1">
      <c r="O153" s="134" t="s">
        <v>133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K153" s="134" t="s">
        <v>134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CR153" s="292" t="s">
        <v>133</v>
      </c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32"/>
      <c r="DK153" s="32"/>
      <c r="DL153" s="32"/>
      <c r="DM153" s="32"/>
      <c r="DN153" s="292" t="s">
        <v>134</v>
      </c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3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3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44"/>
      <c r="FM155" s="44"/>
      <c r="FN155" s="44"/>
    </row>
    <row r="156" spans="1:203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34" t="s">
        <v>229</v>
      </c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32"/>
      <c r="FM156" s="32"/>
      <c r="FN156" s="32"/>
    </row>
    <row r="157" spans="1:20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77" t="s">
        <v>249</v>
      </c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23"/>
      <c r="CM158" s="23"/>
      <c r="CN158" s="23"/>
      <c r="CO158" s="23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L158" s="294" t="s">
        <v>250</v>
      </c>
      <c r="DM158" s="294"/>
      <c r="DN158" s="294"/>
      <c r="DO158" s="294"/>
      <c r="DP158" s="294"/>
      <c r="DQ158" s="294"/>
      <c r="DR158" s="294"/>
      <c r="DS158" s="294"/>
      <c r="DT158" s="294"/>
      <c r="DU158" s="294"/>
      <c r="DV158" s="294"/>
      <c r="DW158" s="294"/>
      <c r="DX158" s="294"/>
      <c r="DY158" s="294"/>
      <c r="DZ158" s="294"/>
      <c r="EA158" s="294"/>
      <c r="EB158" s="294"/>
      <c r="EC158" s="294"/>
      <c r="ED158" s="294"/>
      <c r="EE158" s="294"/>
      <c r="EF158" s="294"/>
      <c r="EG158" s="294"/>
      <c r="EH158" s="294"/>
      <c r="EI158" s="294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3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34" t="s">
        <v>231</v>
      </c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25"/>
      <c r="CM159" s="25"/>
      <c r="CN159" s="25"/>
      <c r="CO159" s="25"/>
      <c r="CP159" s="134" t="s">
        <v>133</v>
      </c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32"/>
      <c r="DI159" s="32"/>
      <c r="DJ159" s="32"/>
      <c r="DK159" s="32"/>
      <c r="DL159" s="292" t="s">
        <v>134</v>
      </c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3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23"/>
      <c r="AM161" s="23"/>
      <c r="AN161" s="23"/>
      <c r="AO161" s="23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23"/>
      <c r="CK161" s="23"/>
      <c r="CL161" s="23"/>
      <c r="CM161" s="2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34" t="s">
        <v>231</v>
      </c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25"/>
      <c r="AM162" s="25"/>
      <c r="AN162" s="25"/>
      <c r="AO162" s="25"/>
      <c r="AP162" s="134" t="s">
        <v>133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L162" s="134" t="s">
        <v>134</v>
      </c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N162" s="134" t="s">
        <v>233</v>
      </c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78" t="s">
        <v>135</v>
      </c>
      <c r="B164" s="178"/>
      <c r="C164" s="83"/>
      <c r="D164" s="83"/>
      <c r="E164" s="83"/>
      <c r="F164" s="83"/>
      <c r="G164" s="202" t="s">
        <v>135</v>
      </c>
      <c r="H164" s="202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202">
        <v>20</v>
      </c>
      <c r="AC164" s="202"/>
      <c r="AD164" s="202"/>
      <c r="AE164" s="202"/>
      <c r="AF164" s="184"/>
      <c r="AG164" s="184"/>
      <c r="AH164" s="184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8">
    <mergeCell ref="GD33:GU34"/>
    <mergeCell ref="FL147:GJ148"/>
    <mergeCell ref="GM147:GU148"/>
    <mergeCell ref="FM79:GD80"/>
    <mergeCell ref="GE79:GV80"/>
    <mergeCell ref="AJ3:EB3"/>
    <mergeCell ref="ET3:FK3"/>
    <mergeCell ref="ET4:FK4"/>
    <mergeCell ref="BS5:CP5"/>
    <mergeCell ref="CQ5:CT5"/>
    <mergeCell ref="CU5:CW5"/>
    <mergeCell ref="ET5:FK5"/>
    <mergeCell ref="BZ14:CF14"/>
    <mergeCell ref="CG14:CQ14"/>
    <mergeCell ref="CR14:DI14"/>
    <mergeCell ref="DJ14:EA14"/>
    <mergeCell ref="ET6:FK6"/>
    <mergeCell ref="AI7:EA7"/>
    <mergeCell ref="ET7:FK7"/>
    <mergeCell ref="AI8:EA8"/>
    <mergeCell ref="FN37:GA37"/>
    <mergeCell ref="FN38:GA38"/>
    <mergeCell ref="FL33:GC34"/>
    <mergeCell ref="ET9:FK9"/>
    <mergeCell ref="ET10:FK10"/>
    <mergeCell ref="ET11:FK11"/>
    <mergeCell ref="ET12:FK12"/>
    <mergeCell ref="ET15:FK15"/>
    <mergeCell ref="ET19:FK19"/>
    <mergeCell ref="ET20:FK20"/>
    <mergeCell ref="ET8:FK8"/>
    <mergeCell ref="AE6:ED6"/>
    <mergeCell ref="ET14:FK14"/>
    <mergeCell ref="A15:BY15"/>
    <mergeCell ref="BZ15:CF15"/>
    <mergeCell ref="CG15:CQ15"/>
    <mergeCell ref="CR15:DI15"/>
    <mergeCell ref="DJ15:EA15"/>
    <mergeCell ref="EB14:ES14"/>
    <mergeCell ref="EB15:ES15"/>
    <mergeCell ref="A14:BY14"/>
    <mergeCell ref="A16:BY16"/>
    <mergeCell ref="BZ16:CF16"/>
    <mergeCell ref="CG16:CQ16"/>
    <mergeCell ref="CR16:DI16"/>
    <mergeCell ref="DJ16:EA16"/>
    <mergeCell ref="A17:BY17"/>
    <mergeCell ref="BZ17:CF17"/>
    <mergeCell ref="ET16:FK16"/>
    <mergeCell ref="ET17:FK17"/>
    <mergeCell ref="ET18:FK18"/>
    <mergeCell ref="EB16:ES16"/>
    <mergeCell ref="A19:BY19"/>
    <mergeCell ref="BZ19:CF19"/>
    <mergeCell ref="CG19:CQ19"/>
    <mergeCell ref="CR19:DI19"/>
    <mergeCell ref="DJ19:EA19"/>
    <mergeCell ref="EB19:ES19"/>
    <mergeCell ref="A18:BY18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B20:ES20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BZ25:CF26"/>
    <mergeCell ref="CG25:CQ26"/>
    <mergeCell ref="CR25:DI2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DJ27:EA27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6:FK36"/>
    <mergeCell ref="CG36:CQ36"/>
    <mergeCell ref="CR36:DI36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FM72:GA72"/>
    <mergeCell ref="FM73:GD73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DJ76:EA76"/>
    <mergeCell ref="EB76:ES76"/>
    <mergeCell ref="CG75:CQ75"/>
    <mergeCell ref="CR75:DI75"/>
    <mergeCell ref="DJ75:EA75"/>
    <mergeCell ref="EB75:ES75"/>
    <mergeCell ref="BZ77:CF78"/>
    <mergeCell ref="CG77:CQ78"/>
    <mergeCell ref="CR77:DI78"/>
    <mergeCell ref="A76:BY76"/>
    <mergeCell ref="BZ76:CF76"/>
    <mergeCell ref="CG76:CQ76"/>
    <mergeCell ref="CR76:DI76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A77:BY77"/>
    <mergeCell ref="BZ80:CF80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CG80:CQ80"/>
    <mergeCell ref="ET80:FK80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ET82:FK82"/>
    <mergeCell ref="BZ82:CF82"/>
    <mergeCell ref="CG82:CQ82"/>
    <mergeCell ref="CR82:DI82"/>
    <mergeCell ref="DJ82:EA82"/>
    <mergeCell ref="ET84:FK84"/>
    <mergeCell ref="FM82:GA82"/>
    <mergeCell ref="A83:BY83"/>
    <mergeCell ref="BZ83:CF83"/>
    <mergeCell ref="CG83:CQ83"/>
    <mergeCell ref="CR83:DI83"/>
    <mergeCell ref="DJ83:EA83"/>
    <mergeCell ref="EB83:ES83"/>
    <mergeCell ref="ET83:FK83"/>
    <mergeCell ref="FM83:GD83"/>
    <mergeCell ref="A82:BY82"/>
    <mergeCell ref="EB82:ES82"/>
    <mergeCell ref="ET85:FK85"/>
    <mergeCell ref="ET86:FK86"/>
    <mergeCell ref="A85:BY85"/>
    <mergeCell ref="BZ85:CF85"/>
    <mergeCell ref="CG85:CQ85"/>
    <mergeCell ref="CR85:DI85"/>
    <mergeCell ref="DJ85:EA85"/>
    <mergeCell ref="EB85:ES85"/>
    <mergeCell ref="A84:BY84"/>
    <mergeCell ref="BZ84:CF84"/>
    <mergeCell ref="CG84:CQ84"/>
    <mergeCell ref="CR84:DI84"/>
    <mergeCell ref="DJ84:EA84"/>
    <mergeCell ref="EB84:ES84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B86:ES86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BZ91:CF92"/>
    <mergeCell ref="CG91:CQ92"/>
    <mergeCell ref="CR91:DI92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DJ93:EA93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4:BY104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CG108:CQ108"/>
    <mergeCell ref="CR108:DI108"/>
    <mergeCell ref="DJ108:EA108"/>
    <mergeCell ref="EB108:ES108"/>
    <mergeCell ref="EB103:ES104"/>
    <mergeCell ref="ET103:FK104"/>
    <mergeCell ref="ET105:FK105"/>
    <mergeCell ref="ET108:FK108"/>
    <mergeCell ref="BZ107:CF107"/>
    <mergeCell ref="CG107:CQ107"/>
    <mergeCell ref="CR107:DI107"/>
    <mergeCell ref="DJ107:EA107"/>
    <mergeCell ref="DJ105:EA105"/>
    <mergeCell ref="EB105:ES105"/>
    <mergeCell ref="BZ102:CF102"/>
    <mergeCell ref="CG102:CQ102"/>
    <mergeCell ref="A109:BY109"/>
    <mergeCell ref="BZ109:CF109"/>
    <mergeCell ref="CG109:CQ109"/>
    <mergeCell ref="CR109:DI109"/>
    <mergeCell ref="DJ109:EA109"/>
    <mergeCell ref="EB109:ES109"/>
    <mergeCell ref="ET109:FK109"/>
    <mergeCell ref="A108:BY108"/>
    <mergeCell ref="BZ108:CF108"/>
    <mergeCell ref="A110:BY110"/>
    <mergeCell ref="BZ110:CF110"/>
    <mergeCell ref="CG110:CQ110"/>
    <mergeCell ref="CR110:DI110"/>
    <mergeCell ref="DJ110:EA110"/>
    <mergeCell ref="EB110:ES110"/>
    <mergeCell ref="ET110:FK110"/>
    <mergeCell ref="FM110:FY110"/>
    <mergeCell ref="GA110:GL110"/>
    <mergeCell ref="A111:BY111"/>
    <mergeCell ref="BZ111:CF111"/>
    <mergeCell ref="CG111:CQ111"/>
    <mergeCell ref="CR111:DI111"/>
    <mergeCell ref="DJ111:EA111"/>
    <mergeCell ref="EB111:ES111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ET115:FK115"/>
    <mergeCell ref="A116:BY116"/>
    <mergeCell ref="BZ116:CF117"/>
    <mergeCell ref="CG116:CQ117"/>
    <mergeCell ref="CR116:DI117"/>
    <mergeCell ref="DJ116:EA117"/>
    <mergeCell ref="ET118:FK118"/>
    <mergeCell ref="FM113:GL115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BZ147:CF147"/>
    <mergeCell ref="CG147:CQ147"/>
    <mergeCell ref="CR147:DI147"/>
    <mergeCell ref="DJ147:EA147"/>
    <mergeCell ref="A144:BY144"/>
    <mergeCell ref="BZ144:CF145"/>
    <mergeCell ref="CG144:CQ145"/>
    <mergeCell ref="CR144:DI145"/>
    <mergeCell ref="DJ144:EA145"/>
    <mergeCell ref="A145:BY145"/>
    <mergeCell ref="O152:AF152"/>
    <mergeCell ref="AK152:BH152"/>
    <mergeCell ref="CR152:DI152"/>
    <mergeCell ref="DN152:EK152"/>
    <mergeCell ref="EB147:ES147"/>
    <mergeCell ref="ET144:FK145"/>
    <mergeCell ref="EB146:ES146"/>
    <mergeCell ref="ET146:FK146"/>
    <mergeCell ref="ET147:FK147"/>
    <mergeCell ref="EB144:ES145"/>
    <mergeCell ref="EB148:ES149"/>
    <mergeCell ref="ET148:FK149"/>
    <mergeCell ref="A149:BY149"/>
    <mergeCell ref="A147:BY147"/>
    <mergeCell ref="A148:BY148"/>
    <mergeCell ref="BZ148:CF149"/>
    <mergeCell ref="CG148:CQ149"/>
    <mergeCell ref="CR148:DI149"/>
    <mergeCell ref="DJ148:EA149"/>
    <mergeCell ref="A146:BY146"/>
    <mergeCell ref="BZ146:CF146"/>
    <mergeCell ref="CG146:CQ146"/>
    <mergeCell ref="CR146:DI146"/>
    <mergeCell ref="DJ146:EA146"/>
    <mergeCell ref="BZ156:FK156"/>
    <mergeCell ref="BN158:CK158"/>
    <mergeCell ref="CP158:DG158"/>
    <mergeCell ref="DL158:EI158"/>
    <mergeCell ref="BZ150:CF150"/>
    <mergeCell ref="CG150:CQ150"/>
    <mergeCell ref="CR150:DI150"/>
    <mergeCell ref="DJ150:EA150"/>
    <mergeCell ref="EB150:ES150"/>
    <mergeCell ref="ET150:FK150"/>
    <mergeCell ref="FN39:GL39"/>
    <mergeCell ref="FN40:GB40"/>
    <mergeCell ref="A164:B164"/>
    <mergeCell ref="C164:F164"/>
    <mergeCell ref="G164:H164"/>
    <mergeCell ref="J164:AA164"/>
    <mergeCell ref="AB164:AE164"/>
    <mergeCell ref="AF164:AH164"/>
    <mergeCell ref="N161:AK161"/>
    <mergeCell ref="AP161:BG161"/>
    <mergeCell ref="BN159:CK159"/>
    <mergeCell ref="CP159:DG159"/>
    <mergeCell ref="DL159:EI159"/>
    <mergeCell ref="BL161:CI161"/>
    <mergeCell ref="CN161:DK161"/>
    <mergeCell ref="N162:AK162"/>
    <mergeCell ref="AP162:BG162"/>
    <mergeCell ref="BL162:CI162"/>
    <mergeCell ref="CN162:DK162"/>
    <mergeCell ref="O153:AF153"/>
    <mergeCell ref="AK153:BH153"/>
    <mergeCell ref="CR153:DI153"/>
    <mergeCell ref="DN153:EK153"/>
    <mergeCell ref="BZ155:FK155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GV165"/>
  <sheetViews>
    <sheetView topLeftCell="W19" zoomScaleNormal="100" zoomScaleSheetLayoutView="100" workbookViewId="0">
      <selection activeCell="DJ37" sqref="DJ37:EA37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98" width="0.85546875" style="1"/>
    <col min="199" max="199" width="3.42578125" style="1" customWidth="1"/>
    <col min="200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90" t="s">
        <v>237</v>
      </c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34"/>
      <c r="ED3" s="34"/>
      <c r="ET3" s="263" t="s">
        <v>16</v>
      </c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5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266" t="s">
        <v>162</v>
      </c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8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83" t="s">
        <v>242</v>
      </c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178">
        <v>20</v>
      </c>
      <c r="CR5" s="178"/>
      <c r="CS5" s="178"/>
      <c r="CT5" s="178"/>
      <c r="CU5" s="252" t="s">
        <v>251</v>
      </c>
      <c r="CV5" s="252"/>
      <c r="CW5" s="252"/>
      <c r="CX5" s="32" t="s">
        <v>29</v>
      </c>
      <c r="ER5" s="35" t="s">
        <v>18</v>
      </c>
      <c r="ET5" s="257" t="s">
        <v>243</v>
      </c>
      <c r="EU5" s="258"/>
      <c r="EV5" s="258"/>
      <c r="EW5" s="258"/>
      <c r="EX5" s="258"/>
      <c r="EY5" s="258"/>
      <c r="EZ5" s="258"/>
      <c r="FA5" s="258"/>
      <c r="FB5" s="258"/>
      <c r="FC5" s="258"/>
      <c r="FD5" s="258"/>
      <c r="FE5" s="258"/>
      <c r="FF5" s="258"/>
      <c r="FG5" s="258"/>
      <c r="FH5" s="258"/>
      <c r="FI5" s="258"/>
      <c r="FJ5" s="258"/>
      <c r="FK5" s="259"/>
    </row>
    <row r="6" spans="1:170" ht="13.5" customHeight="1">
      <c r="A6" s="5" t="s">
        <v>167</v>
      </c>
      <c r="AE6" s="179" t="s">
        <v>247</v>
      </c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R6" s="35" t="s">
        <v>19</v>
      </c>
      <c r="ET6" s="257" t="s">
        <v>244</v>
      </c>
      <c r="EU6" s="258"/>
      <c r="EV6" s="258"/>
      <c r="EW6" s="258"/>
      <c r="EX6" s="258"/>
      <c r="EY6" s="258"/>
      <c r="EZ6" s="258"/>
      <c r="FA6" s="258"/>
      <c r="FB6" s="258"/>
      <c r="FC6" s="258"/>
      <c r="FD6" s="258"/>
      <c r="FE6" s="258"/>
      <c r="FF6" s="258"/>
      <c r="FG6" s="258"/>
      <c r="FH6" s="258"/>
      <c r="FI6" s="258"/>
      <c r="FJ6" s="258"/>
      <c r="FK6" s="259"/>
    </row>
    <row r="7" spans="1:170" ht="13.5" customHeight="1">
      <c r="A7" s="5" t="s">
        <v>168</v>
      </c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T7" s="257"/>
      <c r="EU7" s="258"/>
      <c r="EV7" s="258"/>
      <c r="EW7" s="258"/>
      <c r="EX7" s="258"/>
      <c r="EY7" s="258"/>
      <c r="EZ7" s="258"/>
      <c r="FA7" s="258"/>
      <c r="FB7" s="258"/>
      <c r="FC7" s="258"/>
      <c r="FD7" s="258"/>
      <c r="FE7" s="258"/>
      <c r="FF7" s="258"/>
      <c r="FG7" s="258"/>
      <c r="FH7" s="258"/>
      <c r="FI7" s="258"/>
      <c r="FJ7" s="258"/>
      <c r="FK7" s="259"/>
    </row>
    <row r="8" spans="1:170" ht="13.5" customHeight="1">
      <c r="A8" s="5" t="s">
        <v>169</v>
      </c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R8" s="35" t="s">
        <v>20</v>
      </c>
      <c r="ET8" s="257" t="s">
        <v>245</v>
      </c>
      <c r="EU8" s="258"/>
      <c r="EV8" s="258"/>
      <c r="EW8" s="258"/>
      <c r="EX8" s="258"/>
      <c r="EY8" s="258"/>
      <c r="EZ8" s="258"/>
      <c r="FA8" s="258"/>
      <c r="FB8" s="258"/>
      <c r="FC8" s="258"/>
      <c r="FD8" s="258"/>
      <c r="FE8" s="258"/>
      <c r="FF8" s="258"/>
      <c r="FG8" s="258"/>
      <c r="FH8" s="258"/>
      <c r="FI8" s="258"/>
      <c r="FJ8" s="258"/>
      <c r="FK8" s="259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57"/>
      <c r="EU9" s="258"/>
      <c r="EV9" s="258"/>
      <c r="EW9" s="258"/>
      <c r="EX9" s="258"/>
      <c r="EY9" s="258"/>
      <c r="EZ9" s="258"/>
      <c r="FA9" s="258"/>
      <c r="FB9" s="258"/>
      <c r="FC9" s="258"/>
      <c r="FD9" s="258"/>
      <c r="FE9" s="258"/>
      <c r="FF9" s="258"/>
      <c r="FG9" s="258"/>
      <c r="FH9" s="258"/>
      <c r="FI9" s="258"/>
      <c r="FJ9" s="258"/>
      <c r="FK9" s="259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57" t="s">
        <v>246</v>
      </c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9"/>
    </row>
    <row r="11" spans="1:170" ht="14.1" customHeight="1">
      <c r="A11" s="10" t="s">
        <v>236</v>
      </c>
      <c r="ER11" s="35"/>
      <c r="ET11" s="257"/>
      <c r="EU11" s="258"/>
      <c r="EV11" s="258"/>
      <c r="EW11" s="258"/>
      <c r="EX11" s="258"/>
      <c r="EY11" s="258"/>
      <c r="EZ11" s="258"/>
      <c r="FA11" s="258"/>
      <c r="FB11" s="258"/>
      <c r="FC11" s="258"/>
      <c r="FD11" s="258"/>
      <c r="FE11" s="258"/>
      <c r="FF11" s="258"/>
      <c r="FG11" s="258"/>
      <c r="FH11" s="258"/>
      <c r="FI11" s="258"/>
      <c r="FJ11" s="258"/>
      <c r="FK11" s="259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60" t="s">
        <v>22</v>
      </c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2"/>
    </row>
    <row r="13" spans="1:170" ht="9" customHeight="1"/>
    <row r="14" spans="1:170" s="12" customFormat="1" ht="33" customHeight="1">
      <c r="A14" s="160" t="s">
        <v>136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1"/>
      <c r="BZ14" s="123" t="s">
        <v>137</v>
      </c>
      <c r="CA14" s="123"/>
      <c r="CB14" s="123"/>
      <c r="CC14" s="123"/>
      <c r="CD14" s="123"/>
      <c r="CE14" s="123"/>
      <c r="CF14" s="123"/>
      <c r="CG14" s="123" t="s">
        <v>173</v>
      </c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253" t="s">
        <v>174</v>
      </c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 t="s">
        <v>175</v>
      </c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 t="s">
        <v>2</v>
      </c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 t="s">
        <v>1</v>
      </c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6"/>
      <c r="FL14" s="39"/>
      <c r="FM14" s="39"/>
      <c r="FN14" s="39"/>
    </row>
    <row r="15" spans="1:170" s="13" customFormat="1" ht="12" customHeight="1" thickBot="1">
      <c r="A15" s="158">
        <v>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98">
        <v>2</v>
      </c>
      <c r="CA15" s="98"/>
      <c r="CB15" s="98"/>
      <c r="CC15" s="98"/>
      <c r="CD15" s="98"/>
      <c r="CE15" s="98"/>
      <c r="CF15" s="98"/>
      <c r="CG15" s="98">
        <v>3</v>
      </c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255">
        <v>4</v>
      </c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>
        <v>5</v>
      </c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>
        <v>6</v>
      </c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>
        <v>7</v>
      </c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69"/>
      <c r="FL15" s="40"/>
      <c r="FM15" s="40"/>
      <c r="FN15" s="40"/>
    </row>
    <row r="16" spans="1:170" ht="22.5" customHeight="1">
      <c r="A16" s="191" t="s">
        <v>176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2"/>
      <c r="BZ16" s="138" t="s">
        <v>0</v>
      </c>
      <c r="CA16" s="139"/>
      <c r="CB16" s="139"/>
      <c r="CC16" s="139"/>
      <c r="CD16" s="139"/>
      <c r="CE16" s="139"/>
      <c r="CF16" s="139"/>
      <c r="CG16" s="140">
        <v>100</v>
      </c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254">
        <f>CR17+CR18+CR19+CR20+CR24+CR32+CR38</f>
        <v>241977.11</v>
      </c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>
        <f>DJ17+DJ18+DJ19+DJ20+DJ24+DJ32+DJ38</f>
        <v>29150767.840000004</v>
      </c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83">
        <f>EB17+EB18+EB19+EB20+EB24+EB32+EB38</f>
        <v>0</v>
      </c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54">
        <f>SUM(CR16:ES16)</f>
        <v>29392744.950000003</v>
      </c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70"/>
    </row>
    <row r="17" spans="1:167" ht="15" customHeight="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3"/>
      <c r="BZ17" s="65" t="s">
        <v>3</v>
      </c>
      <c r="CA17" s="66"/>
      <c r="CB17" s="66"/>
      <c r="CC17" s="66"/>
      <c r="CD17" s="66"/>
      <c r="CE17" s="66"/>
      <c r="CF17" s="66"/>
      <c r="CG17" s="97">
        <v>120</v>
      </c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33">
        <f>SUM(CR17:ES17)</f>
        <v>0</v>
      </c>
      <c r="EU17" s="233"/>
      <c r="EV17" s="233"/>
      <c r="EW17" s="233"/>
      <c r="EX17" s="233"/>
      <c r="EY17" s="233"/>
      <c r="EZ17" s="233"/>
      <c r="FA17" s="233"/>
      <c r="FB17" s="233"/>
      <c r="FC17" s="233"/>
      <c r="FD17" s="233"/>
      <c r="FE17" s="233"/>
      <c r="FF17" s="233"/>
      <c r="FG17" s="233"/>
      <c r="FH17" s="233"/>
      <c r="FI17" s="233"/>
      <c r="FJ17" s="233"/>
      <c r="FK17" s="234"/>
    </row>
    <row r="18" spans="1:167" ht="15" customHeight="1">
      <c r="A18" s="162" t="s">
        <v>177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3"/>
      <c r="BZ18" s="65" t="s">
        <v>4</v>
      </c>
      <c r="CA18" s="66"/>
      <c r="CB18" s="66"/>
      <c r="CC18" s="66"/>
      <c r="CD18" s="66"/>
      <c r="CE18" s="66"/>
      <c r="CF18" s="66"/>
      <c r="CG18" s="97">
        <v>130</v>
      </c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0">
        <f>5767982.65</f>
        <v>5767982.6500000004</v>
      </c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33">
        <f>SUM(CR18:ES18)</f>
        <v>5767982.6500000004</v>
      </c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4"/>
    </row>
    <row r="19" spans="1:167" ht="15" customHeight="1">
      <c r="A19" s="162" t="s">
        <v>178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3"/>
      <c r="BZ19" s="65" t="s">
        <v>5</v>
      </c>
      <c r="CA19" s="66"/>
      <c r="CB19" s="66"/>
      <c r="CC19" s="66"/>
      <c r="CD19" s="66"/>
      <c r="CE19" s="66"/>
      <c r="CF19" s="66"/>
      <c r="CG19" s="97">
        <v>140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33">
        <f>SUM(CR19:ES19)</f>
        <v>0</v>
      </c>
      <c r="EU19" s="233"/>
      <c r="EV19" s="233"/>
      <c r="EW19" s="233"/>
      <c r="EX19" s="233"/>
      <c r="EY19" s="233"/>
      <c r="EZ19" s="233"/>
      <c r="FA19" s="233"/>
      <c r="FB19" s="233"/>
      <c r="FC19" s="233"/>
      <c r="FD19" s="233"/>
      <c r="FE19" s="233"/>
      <c r="FF19" s="233"/>
      <c r="FG19" s="233"/>
      <c r="FH19" s="233"/>
      <c r="FI19" s="233"/>
      <c r="FJ19" s="233"/>
      <c r="FK19" s="234"/>
    </row>
    <row r="20" spans="1:167" ht="15" customHeight="1">
      <c r="A20" s="162" t="s">
        <v>145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3"/>
      <c r="BZ20" s="65" t="s">
        <v>6</v>
      </c>
      <c r="CA20" s="66"/>
      <c r="CB20" s="66"/>
      <c r="CC20" s="66"/>
      <c r="CD20" s="66"/>
      <c r="CE20" s="66"/>
      <c r="CF20" s="66"/>
      <c r="CG20" s="97">
        <v>150</v>
      </c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33">
        <f>DJ21+DJ23</f>
        <v>0</v>
      </c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  <c r="DZ20" s="233"/>
      <c r="EA20" s="233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33">
        <f>SUM(CR20:ES20)</f>
        <v>0</v>
      </c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4"/>
    </row>
    <row r="21" spans="1:167" ht="12" customHeight="1">
      <c r="A21" s="164" t="s">
        <v>23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5"/>
      <c r="BZ21" s="79" t="s">
        <v>7</v>
      </c>
      <c r="CA21" s="80"/>
      <c r="CB21" s="80"/>
      <c r="CC21" s="80"/>
      <c r="CD21" s="80"/>
      <c r="CE21" s="80"/>
      <c r="CF21" s="81"/>
      <c r="CG21" s="73">
        <v>152</v>
      </c>
      <c r="CH21" s="74"/>
      <c r="CI21" s="74"/>
      <c r="CJ21" s="74"/>
      <c r="CK21" s="74"/>
      <c r="CL21" s="74"/>
      <c r="CM21" s="74"/>
      <c r="CN21" s="74"/>
      <c r="CO21" s="74"/>
      <c r="CP21" s="74"/>
      <c r="CQ21" s="75"/>
      <c r="CR21" s="271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3"/>
      <c r="DJ21" s="235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7"/>
      <c r="EB21" s="271"/>
      <c r="EC21" s="272"/>
      <c r="ED21" s="272"/>
      <c r="EE21" s="272"/>
      <c r="EF21" s="272"/>
      <c r="EG21" s="272"/>
      <c r="EH21" s="272"/>
      <c r="EI21" s="272"/>
      <c r="EJ21" s="272"/>
      <c r="EK21" s="272"/>
      <c r="EL21" s="272"/>
      <c r="EM21" s="272"/>
      <c r="EN21" s="272"/>
      <c r="EO21" s="272"/>
      <c r="EP21" s="272"/>
      <c r="EQ21" s="272"/>
      <c r="ER21" s="272"/>
      <c r="ES21" s="273"/>
      <c r="ET21" s="241">
        <f>SUM(CR21:ES22)</f>
        <v>0</v>
      </c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3"/>
    </row>
    <row r="22" spans="1:167" ht="22.5" customHeight="1">
      <c r="A22" s="142" t="s">
        <v>158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3"/>
      <c r="BZ22" s="82"/>
      <c r="CA22" s="83"/>
      <c r="CB22" s="83"/>
      <c r="CC22" s="83"/>
      <c r="CD22" s="83"/>
      <c r="CE22" s="83"/>
      <c r="CF22" s="84"/>
      <c r="CG22" s="76"/>
      <c r="CH22" s="77"/>
      <c r="CI22" s="77"/>
      <c r="CJ22" s="77"/>
      <c r="CK22" s="77"/>
      <c r="CL22" s="77"/>
      <c r="CM22" s="77"/>
      <c r="CN22" s="77"/>
      <c r="CO22" s="77"/>
      <c r="CP22" s="77"/>
      <c r="CQ22" s="78"/>
      <c r="CR22" s="274"/>
      <c r="CS22" s="275"/>
      <c r="CT22" s="275"/>
      <c r="CU22" s="275"/>
      <c r="CV22" s="275"/>
      <c r="CW22" s="275"/>
      <c r="CX22" s="275"/>
      <c r="CY22" s="275"/>
      <c r="CZ22" s="275"/>
      <c r="DA22" s="275"/>
      <c r="DB22" s="275"/>
      <c r="DC22" s="275"/>
      <c r="DD22" s="275"/>
      <c r="DE22" s="275"/>
      <c r="DF22" s="275"/>
      <c r="DG22" s="275"/>
      <c r="DH22" s="275"/>
      <c r="DI22" s="276"/>
      <c r="DJ22" s="238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40"/>
      <c r="EB22" s="274"/>
      <c r="EC22" s="275"/>
      <c r="ED22" s="275"/>
      <c r="EE22" s="275"/>
      <c r="EF22" s="275"/>
      <c r="EG22" s="275"/>
      <c r="EH22" s="275"/>
      <c r="EI22" s="275"/>
      <c r="EJ22" s="275"/>
      <c r="EK22" s="275"/>
      <c r="EL22" s="275"/>
      <c r="EM22" s="275"/>
      <c r="EN22" s="275"/>
      <c r="EO22" s="275"/>
      <c r="EP22" s="275"/>
      <c r="EQ22" s="275"/>
      <c r="ER22" s="275"/>
      <c r="ES22" s="276"/>
      <c r="ET22" s="244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6"/>
    </row>
    <row r="23" spans="1:167" ht="12" customHeight="1">
      <c r="A23" s="144" t="s">
        <v>146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5"/>
      <c r="BZ23" s="65" t="s">
        <v>8</v>
      </c>
      <c r="CA23" s="66"/>
      <c r="CB23" s="66"/>
      <c r="CC23" s="66"/>
      <c r="CD23" s="66"/>
      <c r="CE23" s="66"/>
      <c r="CF23" s="66"/>
      <c r="CG23" s="97">
        <v>153</v>
      </c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33">
        <f>SUM(CR23:ES23)</f>
        <v>0</v>
      </c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3"/>
      <c r="FF23" s="233"/>
      <c r="FG23" s="233"/>
      <c r="FH23" s="233"/>
      <c r="FI23" s="233"/>
      <c r="FJ23" s="233"/>
      <c r="FK23" s="234"/>
    </row>
    <row r="24" spans="1:167" ht="15" customHeight="1">
      <c r="A24" s="162" t="s">
        <v>140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3"/>
      <c r="BZ24" s="65" t="s">
        <v>9</v>
      </c>
      <c r="CA24" s="66"/>
      <c r="CB24" s="66"/>
      <c r="CC24" s="66"/>
      <c r="CD24" s="66"/>
      <c r="CE24" s="66"/>
      <c r="CF24" s="66"/>
      <c r="CG24" s="97">
        <v>170</v>
      </c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233">
        <f>CR25+CR27+CR31</f>
        <v>0</v>
      </c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>
        <f>DJ25+DJ27+DJ31</f>
        <v>-47300</v>
      </c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33">
        <f>SUM(CR24:ES24)</f>
        <v>-47300</v>
      </c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4"/>
    </row>
    <row r="25" spans="1:167" ht="12" customHeight="1">
      <c r="A25" s="164" t="s">
        <v>23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5"/>
      <c r="BZ25" s="79" t="s">
        <v>10</v>
      </c>
      <c r="CA25" s="80"/>
      <c r="CB25" s="80"/>
      <c r="CC25" s="80"/>
      <c r="CD25" s="80"/>
      <c r="CE25" s="80"/>
      <c r="CF25" s="81"/>
      <c r="CG25" s="73">
        <v>171</v>
      </c>
      <c r="CH25" s="74"/>
      <c r="CI25" s="74"/>
      <c r="CJ25" s="74"/>
      <c r="CK25" s="74"/>
      <c r="CL25" s="74"/>
      <c r="CM25" s="74"/>
      <c r="CN25" s="74"/>
      <c r="CO25" s="74"/>
      <c r="CP25" s="74"/>
      <c r="CQ25" s="75"/>
      <c r="CR25" s="235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7"/>
      <c r="DJ25" s="235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36"/>
      <c r="DX25" s="236"/>
      <c r="DY25" s="236"/>
      <c r="DZ25" s="236"/>
      <c r="EA25" s="237"/>
      <c r="EB25" s="271"/>
      <c r="EC25" s="272"/>
      <c r="ED25" s="272"/>
      <c r="EE25" s="272"/>
      <c r="EF25" s="272"/>
      <c r="EG25" s="272"/>
      <c r="EH25" s="272"/>
      <c r="EI25" s="272"/>
      <c r="EJ25" s="272"/>
      <c r="EK25" s="272"/>
      <c r="EL25" s="272"/>
      <c r="EM25" s="272"/>
      <c r="EN25" s="272"/>
      <c r="EO25" s="272"/>
      <c r="EP25" s="272"/>
      <c r="EQ25" s="272"/>
      <c r="ER25" s="272"/>
      <c r="ES25" s="273"/>
      <c r="ET25" s="241">
        <f>SUM(CR25:ES26)</f>
        <v>0</v>
      </c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3"/>
    </row>
    <row r="26" spans="1:167" ht="12" customHeight="1">
      <c r="A26" s="142" t="s">
        <v>24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3"/>
      <c r="BZ26" s="82"/>
      <c r="CA26" s="83"/>
      <c r="CB26" s="83"/>
      <c r="CC26" s="83"/>
      <c r="CD26" s="83"/>
      <c r="CE26" s="83"/>
      <c r="CF26" s="84"/>
      <c r="CG26" s="76"/>
      <c r="CH26" s="77"/>
      <c r="CI26" s="77"/>
      <c r="CJ26" s="77"/>
      <c r="CK26" s="77"/>
      <c r="CL26" s="77"/>
      <c r="CM26" s="77"/>
      <c r="CN26" s="77"/>
      <c r="CO26" s="77"/>
      <c r="CP26" s="77"/>
      <c r="CQ26" s="78"/>
      <c r="CR26" s="238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40"/>
      <c r="DJ26" s="238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40"/>
      <c r="EB26" s="274"/>
      <c r="EC26" s="275"/>
      <c r="ED26" s="275"/>
      <c r="EE26" s="275"/>
      <c r="EF26" s="275"/>
      <c r="EG26" s="275"/>
      <c r="EH26" s="275"/>
      <c r="EI26" s="275"/>
      <c r="EJ26" s="275"/>
      <c r="EK26" s="275"/>
      <c r="EL26" s="275"/>
      <c r="EM26" s="275"/>
      <c r="EN26" s="275"/>
      <c r="EO26" s="275"/>
      <c r="EP26" s="275"/>
      <c r="EQ26" s="275"/>
      <c r="ER26" s="275"/>
      <c r="ES26" s="276"/>
      <c r="ET26" s="244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6"/>
    </row>
    <row r="27" spans="1:167" ht="12" customHeight="1">
      <c r="A27" s="144" t="s">
        <v>25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5"/>
      <c r="BZ27" s="65" t="s">
        <v>11</v>
      </c>
      <c r="CA27" s="66"/>
      <c r="CB27" s="66"/>
      <c r="CC27" s="66"/>
      <c r="CD27" s="66"/>
      <c r="CE27" s="66"/>
      <c r="CF27" s="66"/>
      <c r="CG27" s="97">
        <v>172</v>
      </c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>
        <v>-47300</v>
      </c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33">
        <f>SUM(CR27:ES27)</f>
        <v>-47300</v>
      </c>
      <c r="EU27" s="233"/>
      <c r="EV27" s="233"/>
      <c r="EW27" s="233"/>
      <c r="EX27" s="233"/>
      <c r="EY27" s="233"/>
      <c r="EZ27" s="233"/>
      <c r="FA27" s="233"/>
      <c r="FB27" s="233"/>
      <c r="FC27" s="233"/>
      <c r="FD27" s="233"/>
      <c r="FE27" s="233"/>
      <c r="FF27" s="233"/>
      <c r="FG27" s="233"/>
      <c r="FH27" s="233"/>
      <c r="FI27" s="233"/>
      <c r="FJ27" s="233"/>
      <c r="FK27" s="234"/>
    </row>
    <row r="28" spans="1:167" ht="12" customHeight="1">
      <c r="A28" s="164" t="s">
        <v>180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5"/>
      <c r="BZ28" s="79" t="s">
        <v>12</v>
      </c>
      <c r="CA28" s="80"/>
      <c r="CB28" s="80"/>
      <c r="CC28" s="80"/>
      <c r="CD28" s="80"/>
      <c r="CE28" s="80"/>
      <c r="CF28" s="81"/>
      <c r="CG28" s="73">
        <v>172</v>
      </c>
      <c r="CH28" s="74"/>
      <c r="CI28" s="74"/>
      <c r="CJ28" s="74"/>
      <c r="CK28" s="74"/>
      <c r="CL28" s="74"/>
      <c r="CM28" s="74"/>
      <c r="CN28" s="74"/>
      <c r="CO28" s="74"/>
      <c r="CP28" s="74"/>
      <c r="CQ28" s="75"/>
      <c r="CR28" s="235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7"/>
      <c r="DJ28" s="235">
        <v>-47300</v>
      </c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36"/>
      <c r="DX28" s="236"/>
      <c r="DY28" s="236"/>
      <c r="DZ28" s="236"/>
      <c r="EA28" s="237"/>
      <c r="EB28" s="271"/>
      <c r="EC28" s="272"/>
      <c r="ED28" s="272"/>
      <c r="EE28" s="272"/>
      <c r="EF28" s="272"/>
      <c r="EG28" s="272"/>
      <c r="EH28" s="272"/>
      <c r="EI28" s="272"/>
      <c r="EJ28" s="272"/>
      <c r="EK28" s="272"/>
      <c r="EL28" s="272"/>
      <c r="EM28" s="272"/>
      <c r="EN28" s="272"/>
      <c r="EO28" s="272"/>
      <c r="EP28" s="272"/>
      <c r="EQ28" s="272"/>
      <c r="ER28" s="272"/>
      <c r="ES28" s="273"/>
      <c r="ET28" s="241">
        <f>SUM(CR28:ES29)</f>
        <v>-47300</v>
      </c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3"/>
    </row>
    <row r="29" spans="1:167" ht="12" customHeight="1">
      <c r="A29" s="166" t="s">
        <v>181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82"/>
      <c r="CA29" s="83"/>
      <c r="CB29" s="83"/>
      <c r="CC29" s="83"/>
      <c r="CD29" s="83"/>
      <c r="CE29" s="83"/>
      <c r="CF29" s="84"/>
      <c r="CG29" s="76"/>
      <c r="CH29" s="77"/>
      <c r="CI29" s="77"/>
      <c r="CJ29" s="77"/>
      <c r="CK29" s="77"/>
      <c r="CL29" s="77"/>
      <c r="CM29" s="77"/>
      <c r="CN29" s="77"/>
      <c r="CO29" s="77"/>
      <c r="CP29" s="77"/>
      <c r="CQ29" s="78"/>
      <c r="CR29" s="238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40"/>
      <c r="DJ29" s="238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40"/>
      <c r="EB29" s="274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6"/>
      <c r="ET29" s="244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6"/>
    </row>
    <row r="30" spans="1:167" ht="12" customHeight="1">
      <c r="A30" s="170" t="s">
        <v>182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1"/>
      <c r="BZ30" s="172" t="s">
        <v>183</v>
      </c>
      <c r="CA30" s="173"/>
      <c r="CB30" s="173"/>
      <c r="CC30" s="173"/>
      <c r="CD30" s="173"/>
      <c r="CE30" s="173"/>
      <c r="CF30" s="174"/>
      <c r="CG30" s="175">
        <v>172</v>
      </c>
      <c r="CH30" s="176"/>
      <c r="CI30" s="176"/>
      <c r="CJ30" s="176"/>
      <c r="CK30" s="176"/>
      <c r="CL30" s="176"/>
      <c r="CM30" s="176"/>
      <c r="CN30" s="176"/>
      <c r="CO30" s="176"/>
      <c r="CP30" s="176"/>
      <c r="CQ30" s="118"/>
      <c r="CR30" s="277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9"/>
      <c r="DJ30" s="280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2"/>
      <c r="EB30" s="277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279"/>
      <c r="ET30" s="233">
        <f>SUM(CR30:ES30)</f>
        <v>0</v>
      </c>
      <c r="EU30" s="233"/>
      <c r="EV30" s="233"/>
      <c r="EW30" s="233"/>
      <c r="EX30" s="233"/>
      <c r="EY30" s="233"/>
      <c r="EZ30" s="233"/>
      <c r="FA30" s="233"/>
      <c r="FB30" s="233"/>
      <c r="FC30" s="233"/>
      <c r="FD30" s="233"/>
      <c r="FE30" s="233"/>
      <c r="FF30" s="233"/>
      <c r="FG30" s="233"/>
      <c r="FH30" s="233"/>
      <c r="FI30" s="233"/>
      <c r="FJ30" s="233"/>
      <c r="FK30" s="234"/>
    </row>
    <row r="31" spans="1:167" ht="12" customHeight="1">
      <c r="A31" s="144" t="s">
        <v>138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5"/>
      <c r="BZ31" s="65" t="s">
        <v>179</v>
      </c>
      <c r="CA31" s="66"/>
      <c r="CB31" s="66"/>
      <c r="CC31" s="66"/>
      <c r="CD31" s="66"/>
      <c r="CE31" s="66"/>
      <c r="CF31" s="66"/>
      <c r="CG31" s="97">
        <v>173</v>
      </c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33">
        <f>SUM(CR31:ES31)</f>
        <v>0</v>
      </c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4"/>
    </row>
    <row r="32" spans="1:167" ht="15" customHeight="1">
      <c r="A32" s="162" t="s">
        <v>26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3"/>
      <c r="BZ32" s="65" t="s">
        <v>13</v>
      </c>
      <c r="CA32" s="66"/>
      <c r="CB32" s="66"/>
      <c r="CC32" s="66"/>
      <c r="CD32" s="66"/>
      <c r="CE32" s="66"/>
      <c r="CF32" s="66"/>
      <c r="CG32" s="97">
        <v>180</v>
      </c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233">
        <f>CR33+CR35+CR36+CR37</f>
        <v>241977.11</v>
      </c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>
        <f>DJ33+DJ35+DJ36+DJ37</f>
        <v>23430085.190000001</v>
      </c>
      <c r="DK32" s="233"/>
      <c r="DL32" s="233"/>
      <c r="DM32" s="233"/>
      <c r="DN32" s="233"/>
      <c r="DO32" s="233"/>
      <c r="DP32" s="233"/>
      <c r="DQ32" s="233"/>
      <c r="DR32" s="233"/>
      <c r="DS32" s="233"/>
      <c r="DT32" s="233"/>
      <c r="DU32" s="233"/>
      <c r="DV32" s="233"/>
      <c r="DW32" s="233"/>
      <c r="DX32" s="233"/>
      <c r="DY32" s="233"/>
      <c r="DZ32" s="233"/>
      <c r="EA32" s="233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33">
        <f>SUM(CR32:ES32)</f>
        <v>23672062.300000001</v>
      </c>
      <c r="EU32" s="233"/>
      <c r="EV32" s="233"/>
      <c r="EW32" s="233"/>
      <c r="EX32" s="233"/>
      <c r="EY32" s="233"/>
      <c r="EZ32" s="233"/>
      <c r="FA32" s="233"/>
      <c r="FB32" s="233"/>
      <c r="FC32" s="233"/>
      <c r="FD32" s="233"/>
      <c r="FE32" s="233"/>
      <c r="FF32" s="233"/>
      <c r="FG32" s="233"/>
      <c r="FH32" s="233"/>
      <c r="FI32" s="233"/>
      <c r="FJ32" s="233"/>
      <c r="FK32" s="234"/>
    </row>
    <row r="33" spans="1:203" ht="12" customHeight="1">
      <c r="A33" s="164" t="s">
        <v>23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5"/>
      <c r="BZ33" s="79" t="s">
        <v>184</v>
      </c>
      <c r="CA33" s="80"/>
      <c r="CB33" s="80"/>
      <c r="CC33" s="80"/>
      <c r="CD33" s="80"/>
      <c r="CE33" s="80"/>
      <c r="CF33" s="81"/>
      <c r="CG33" s="73">
        <v>180</v>
      </c>
      <c r="CH33" s="74"/>
      <c r="CI33" s="74"/>
      <c r="CJ33" s="74"/>
      <c r="CK33" s="74"/>
      <c r="CL33" s="74"/>
      <c r="CM33" s="74"/>
      <c r="CN33" s="74"/>
      <c r="CO33" s="74"/>
      <c r="CP33" s="74"/>
      <c r="CQ33" s="75"/>
      <c r="CR33" s="271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72"/>
      <c r="DI33" s="273"/>
      <c r="DJ33" s="235">
        <f>23427085.19</f>
        <v>23427085.190000001</v>
      </c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7"/>
      <c r="EB33" s="271"/>
      <c r="EC33" s="272"/>
      <c r="ED33" s="272"/>
      <c r="EE33" s="272"/>
      <c r="EF33" s="272"/>
      <c r="EG33" s="272"/>
      <c r="EH33" s="272"/>
      <c r="EI33" s="272"/>
      <c r="EJ33" s="272"/>
      <c r="EK33" s="272"/>
      <c r="EL33" s="272"/>
      <c r="EM33" s="272"/>
      <c r="EN33" s="272"/>
      <c r="EO33" s="272"/>
      <c r="EP33" s="272"/>
      <c r="EQ33" s="272"/>
      <c r="ER33" s="272"/>
      <c r="ES33" s="273"/>
      <c r="ET33" s="241">
        <f>SUM(CR33:ES34)</f>
        <v>23427085.190000001</v>
      </c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3"/>
      <c r="FL33" s="219" t="s">
        <v>289</v>
      </c>
      <c r="FM33" s="220"/>
      <c r="FN33" s="220"/>
      <c r="FO33" s="220"/>
      <c r="FP33" s="220"/>
      <c r="FQ33" s="220"/>
      <c r="FR33" s="220"/>
      <c r="FS33" s="220"/>
      <c r="FT33" s="220"/>
      <c r="FU33" s="220"/>
      <c r="FV33" s="220"/>
      <c r="FW33" s="220"/>
      <c r="FX33" s="220"/>
      <c r="FY33" s="220"/>
      <c r="FZ33" s="220"/>
      <c r="GA33" s="220"/>
      <c r="GB33" s="220"/>
      <c r="GC33" s="221"/>
      <c r="GD33" s="301">
        <v>-9638.01</v>
      </c>
      <c r="GE33" s="302"/>
      <c r="GF33" s="302"/>
      <c r="GG33" s="302"/>
      <c r="GH33" s="302"/>
      <c r="GI33" s="302"/>
      <c r="GJ33" s="302"/>
      <c r="GK33" s="302"/>
      <c r="GL33" s="302"/>
      <c r="GM33" s="302"/>
      <c r="GN33" s="302"/>
      <c r="GO33" s="302"/>
      <c r="GP33" s="302"/>
      <c r="GQ33" s="302"/>
      <c r="GR33" s="302"/>
      <c r="GS33" s="302"/>
      <c r="GT33" s="302"/>
      <c r="GU33" s="303"/>
    </row>
    <row r="34" spans="1:203" ht="12" customHeight="1">
      <c r="A34" s="142" t="s">
        <v>188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3"/>
      <c r="BZ34" s="82"/>
      <c r="CA34" s="83"/>
      <c r="CB34" s="83"/>
      <c r="CC34" s="83"/>
      <c r="CD34" s="83"/>
      <c r="CE34" s="83"/>
      <c r="CF34" s="84"/>
      <c r="CG34" s="76"/>
      <c r="CH34" s="77"/>
      <c r="CI34" s="77"/>
      <c r="CJ34" s="77"/>
      <c r="CK34" s="77"/>
      <c r="CL34" s="77"/>
      <c r="CM34" s="77"/>
      <c r="CN34" s="77"/>
      <c r="CO34" s="77"/>
      <c r="CP34" s="77"/>
      <c r="CQ34" s="78"/>
      <c r="CR34" s="274"/>
      <c r="CS34" s="275"/>
      <c r="CT34" s="275"/>
      <c r="CU34" s="275"/>
      <c r="CV34" s="275"/>
      <c r="CW34" s="275"/>
      <c r="CX34" s="275"/>
      <c r="CY34" s="275"/>
      <c r="CZ34" s="275"/>
      <c r="DA34" s="275"/>
      <c r="DB34" s="275"/>
      <c r="DC34" s="275"/>
      <c r="DD34" s="275"/>
      <c r="DE34" s="275"/>
      <c r="DF34" s="275"/>
      <c r="DG34" s="275"/>
      <c r="DH34" s="275"/>
      <c r="DI34" s="276"/>
      <c r="DJ34" s="238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40"/>
      <c r="EB34" s="274"/>
      <c r="EC34" s="275"/>
      <c r="ED34" s="275"/>
      <c r="EE34" s="275"/>
      <c r="EF34" s="275"/>
      <c r="EG34" s="275"/>
      <c r="EH34" s="275"/>
      <c r="EI34" s="275"/>
      <c r="EJ34" s="275"/>
      <c r="EK34" s="275"/>
      <c r="EL34" s="275"/>
      <c r="EM34" s="275"/>
      <c r="EN34" s="275"/>
      <c r="EO34" s="275"/>
      <c r="EP34" s="275"/>
      <c r="EQ34" s="275"/>
      <c r="ER34" s="275"/>
      <c r="ES34" s="276"/>
      <c r="ET34" s="244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6"/>
      <c r="FL34" s="222"/>
      <c r="FM34" s="223"/>
      <c r="FN34" s="223"/>
      <c r="FO34" s="223"/>
      <c r="FP34" s="223"/>
      <c r="FQ34" s="223"/>
      <c r="FR34" s="223"/>
      <c r="FS34" s="223"/>
      <c r="FT34" s="223"/>
      <c r="FU34" s="223"/>
      <c r="FV34" s="223"/>
      <c r="FW34" s="223"/>
      <c r="FX34" s="223"/>
      <c r="FY34" s="223"/>
      <c r="FZ34" s="223"/>
      <c r="GA34" s="223"/>
      <c r="GB34" s="223"/>
      <c r="GC34" s="224"/>
      <c r="GD34" s="304"/>
      <c r="GE34" s="305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6"/>
    </row>
    <row r="35" spans="1:203" ht="12" customHeight="1">
      <c r="A35" s="144" t="s">
        <v>189</v>
      </c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5"/>
      <c r="BZ35" s="65" t="s">
        <v>185</v>
      </c>
      <c r="CA35" s="66"/>
      <c r="CB35" s="66"/>
      <c r="CC35" s="66"/>
      <c r="CD35" s="66"/>
      <c r="CE35" s="66"/>
      <c r="CF35" s="66"/>
      <c r="CG35" s="97">
        <v>180</v>
      </c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250">
        <v>241977.11</v>
      </c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33">
        <f>SUM(CR35:ES35)</f>
        <v>241977.11</v>
      </c>
      <c r="EU35" s="233"/>
      <c r="EV35" s="233"/>
      <c r="EW35" s="233"/>
      <c r="EX35" s="233"/>
      <c r="EY35" s="233"/>
      <c r="EZ35" s="233"/>
      <c r="FA35" s="233"/>
      <c r="FB35" s="233"/>
      <c r="FC35" s="233"/>
      <c r="FD35" s="233"/>
      <c r="FE35" s="233"/>
      <c r="FF35" s="233"/>
      <c r="FG35" s="233"/>
      <c r="FH35" s="233"/>
      <c r="FI35" s="233"/>
      <c r="FJ35" s="233"/>
      <c r="FK35" s="234"/>
    </row>
    <row r="36" spans="1:203" ht="12" customHeight="1">
      <c r="A36" s="144" t="s">
        <v>190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5"/>
      <c r="BZ36" s="65" t="s">
        <v>186</v>
      </c>
      <c r="CA36" s="66"/>
      <c r="CB36" s="66"/>
      <c r="CC36" s="66"/>
      <c r="CD36" s="66"/>
      <c r="CE36" s="66"/>
      <c r="CF36" s="66"/>
      <c r="CG36" s="97">
        <v>180</v>
      </c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33">
        <f>SUM(CR36:ES36)</f>
        <v>0</v>
      </c>
      <c r="EU36" s="233"/>
      <c r="EV36" s="233"/>
      <c r="EW36" s="233"/>
      <c r="EX36" s="233"/>
      <c r="EY36" s="233"/>
      <c r="EZ36" s="233"/>
      <c r="FA36" s="233"/>
      <c r="FB36" s="233"/>
      <c r="FC36" s="233"/>
      <c r="FD36" s="233"/>
      <c r="FE36" s="233"/>
      <c r="FF36" s="233"/>
      <c r="FG36" s="233"/>
      <c r="FH36" s="233"/>
      <c r="FI36" s="233"/>
      <c r="FJ36" s="233"/>
      <c r="FK36" s="234"/>
      <c r="FM36" s="32" t="s">
        <v>261</v>
      </c>
    </row>
    <row r="37" spans="1:203" ht="12" customHeight="1">
      <c r="A37" s="144" t="s">
        <v>191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5"/>
      <c r="BZ37" s="65" t="s">
        <v>187</v>
      </c>
      <c r="CA37" s="66"/>
      <c r="CB37" s="66"/>
      <c r="CC37" s="66"/>
      <c r="CD37" s="66"/>
      <c r="CE37" s="66"/>
      <c r="CF37" s="66"/>
      <c r="CG37" s="97">
        <v>180</v>
      </c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0">
        <f>12638.01-9638.01</f>
        <v>3000</v>
      </c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33">
        <f>SUM(CR37:ES37)</f>
        <v>3000</v>
      </c>
      <c r="EU37" s="233"/>
      <c r="EV37" s="233"/>
      <c r="EW37" s="233"/>
      <c r="EX37" s="233"/>
      <c r="EY37" s="233"/>
      <c r="EZ37" s="233"/>
      <c r="FA37" s="233"/>
      <c r="FB37" s="233"/>
      <c r="FC37" s="233"/>
      <c r="FD37" s="233"/>
      <c r="FE37" s="233"/>
      <c r="FF37" s="233"/>
      <c r="FG37" s="233"/>
      <c r="FH37" s="233"/>
      <c r="FI37" s="233"/>
      <c r="FJ37" s="233"/>
      <c r="FK37" s="234"/>
      <c r="FM37" s="32">
        <v>3000</v>
      </c>
    </row>
    <row r="38" spans="1:203" ht="15" customHeight="1">
      <c r="A38" s="168" t="s">
        <v>27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9"/>
      <c r="BZ38" s="65" t="s">
        <v>14</v>
      </c>
      <c r="CA38" s="66"/>
      <c r="CB38" s="66"/>
      <c r="CC38" s="66"/>
      <c r="CD38" s="66"/>
      <c r="CE38" s="66"/>
      <c r="CF38" s="66"/>
      <c r="CG38" s="97">
        <v>130</v>
      </c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33">
        <f>SUM(CR38:ES38)</f>
        <v>0</v>
      </c>
      <c r="EU38" s="233"/>
      <c r="EV38" s="233"/>
      <c r="EW38" s="233"/>
      <c r="EX38" s="233"/>
      <c r="EY38" s="233"/>
      <c r="EZ38" s="233"/>
      <c r="FA38" s="233"/>
      <c r="FB38" s="233"/>
      <c r="FC38" s="233"/>
      <c r="FD38" s="233"/>
      <c r="FE38" s="233"/>
      <c r="FF38" s="233"/>
      <c r="FG38" s="233"/>
      <c r="FH38" s="233"/>
      <c r="FI38" s="233"/>
      <c r="FJ38" s="233"/>
      <c r="FK38" s="234"/>
    </row>
    <row r="39" spans="1:203" ht="15" customHeight="1">
      <c r="FK39" s="41" t="s">
        <v>166</v>
      </c>
    </row>
    <row r="40" spans="1:203" s="12" customFormat="1" ht="33" customHeight="1">
      <c r="A40" s="161" t="s">
        <v>136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 t="s">
        <v>137</v>
      </c>
      <c r="CA40" s="123"/>
      <c r="CB40" s="123"/>
      <c r="CC40" s="123"/>
      <c r="CD40" s="123"/>
      <c r="CE40" s="123"/>
      <c r="CF40" s="123"/>
      <c r="CG40" s="123" t="s">
        <v>173</v>
      </c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253" t="s">
        <v>174</v>
      </c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 t="s">
        <v>175</v>
      </c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 t="s">
        <v>2</v>
      </c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 t="s">
        <v>1</v>
      </c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6"/>
      <c r="FL40" s="39"/>
      <c r="FM40" s="39"/>
      <c r="FN40" s="39"/>
    </row>
    <row r="41" spans="1:203" s="13" customFormat="1" ht="12" customHeight="1" thickBot="1">
      <c r="A41" s="158">
        <v>1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98">
        <v>2</v>
      </c>
      <c r="CA41" s="98"/>
      <c r="CB41" s="98"/>
      <c r="CC41" s="98"/>
      <c r="CD41" s="98"/>
      <c r="CE41" s="98"/>
      <c r="CF41" s="98"/>
      <c r="CG41" s="98">
        <v>3</v>
      </c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255">
        <v>4</v>
      </c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>
        <v>5</v>
      </c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>
        <v>6</v>
      </c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>
        <v>7</v>
      </c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69"/>
      <c r="FL41" s="40"/>
      <c r="FM41" s="40"/>
      <c r="FN41" s="40"/>
    </row>
    <row r="42" spans="1:203" ht="25.5" customHeight="1">
      <c r="A42" s="191" t="s">
        <v>241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2"/>
      <c r="BZ42" s="138" t="s">
        <v>30</v>
      </c>
      <c r="CA42" s="139"/>
      <c r="CB42" s="139"/>
      <c r="CC42" s="139"/>
      <c r="CD42" s="139"/>
      <c r="CE42" s="139"/>
      <c r="CF42" s="139"/>
      <c r="CG42" s="140">
        <v>200</v>
      </c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254">
        <f>CR43+CR48+CR56+CR60+CR64+CR68+CR72+CR76+CR81</f>
        <v>371486.63999999996</v>
      </c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>
        <f>DJ43+DJ48+DJ56+DJ60+DJ64+DJ68+DJ72+DJ76+DJ81</f>
        <v>28491252.149999999</v>
      </c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>
        <f>EB43+EB48+EB56+EB60+EB64+EB68+EB72+EB76+EB81</f>
        <v>0</v>
      </c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>
        <f>SUM(CR42:ES42)</f>
        <v>28862738.789999999</v>
      </c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70"/>
    </row>
    <row r="43" spans="1:203" ht="15" customHeight="1">
      <c r="A43" s="162" t="s">
        <v>147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3"/>
      <c r="BZ43" s="65" t="s">
        <v>31</v>
      </c>
      <c r="CA43" s="66"/>
      <c r="CB43" s="66"/>
      <c r="CC43" s="66"/>
      <c r="CD43" s="66"/>
      <c r="CE43" s="66"/>
      <c r="CF43" s="66"/>
      <c r="CG43" s="97">
        <v>210</v>
      </c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233">
        <f>SUM(CR44:DI47)</f>
        <v>330000.90999999997</v>
      </c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>
        <f>SUM(DJ44:EA47)</f>
        <v>20767345.809999999</v>
      </c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33">
        <f>SUM(CR43:ES43)</f>
        <v>21097346.719999999</v>
      </c>
      <c r="EU43" s="233"/>
      <c r="EV43" s="233"/>
      <c r="EW43" s="233"/>
      <c r="EX43" s="233"/>
      <c r="EY43" s="233"/>
      <c r="EZ43" s="233"/>
      <c r="FA43" s="233"/>
      <c r="FB43" s="233"/>
      <c r="FC43" s="233"/>
      <c r="FD43" s="233"/>
      <c r="FE43" s="233"/>
      <c r="FF43" s="233"/>
      <c r="FG43" s="233"/>
      <c r="FH43" s="233"/>
      <c r="FI43" s="233"/>
      <c r="FJ43" s="233"/>
      <c r="FK43" s="234"/>
    </row>
    <row r="44" spans="1:203" ht="12" customHeight="1">
      <c r="A44" s="164" t="s">
        <v>23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5"/>
      <c r="BZ44" s="79" t="s">
        <v>32</v>
      </c>
      <c r="CA44" s="80"/>
      <c r="CB44" s="80"/>
      <c r="CC44" s="80"/>
      <c r="CD44" s="80"/>
      <c r="CE44" s="80"/>
      <c r="CF44" s="81"/>
      <c r="CG44" s="73">
        <v>211</v>
      </c>
      <c r="CH44" s="74"/>
      <c r="CI44" s="74"/>
      <c r="CJ44" s="74"/>
      <c r="CK44" s="74"/>
      <c r="CL44" s="74"/>
      <c r="CM44" s="74"/>
      <c r="CN44" s="74"/>
      <c r="CO44" s="74"/>
      <c r="CP44" s="74"/>
      <c r="CQ44" s="75"/>
      <c r="CR44" s="235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7"/>
      <c r="DJ44" s="235">
        <v>16009334</v>
      </c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36"/>
      <c r="DX44" s="236"/>
      <c r="DY44" s="236"/>
      <c r="DZ44" s="236"/>
      <c r="EA44" s="237"/>
      <c r="EB44" s="271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3"/>
      <c r="ET44" s="241">
        <f>SUM(CR44:ES45)</f>
        <v>16009334</v>
      </c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3"/>
    </row>
    <row r="45" spans="1:203" ht="12" customHeight="1">
      <c r="A45" s="142" t="s">
        <v>159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3"/>
      <c r="BZ45" s="82"/>
      <c r="CA45" s="83"/>
      <c r="CB45" s="83"/>
      <c r="CC45" s="83"/>
      <c r="CD45" s="83"/>
      <c r="CE45" s="83"/>
      <c r="CF45" s="84"/>
      <c r="CG45" s="76"/>
      <c r="CH45" s="77"/>
      <c r="CI45" s="77"/>
      <c r="CJ45" s="77"/>
      <c r="CK45" s="77"/>
      <c r="CL45" s="77"/>
      <c r="CM45" s="77"/>
      <c r="CN45" s="77"/>
      <c r="CO45" s="77"/>
      <c r="CP45" s="77"/>
      <c r="CQ45" s="78"/>
      <c r="CR45" s="238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40"/>
      <c r="DJ45" s="238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40"/>
      <c r="EB45" s="274"/>
      <c r="EC45" s="275"/>
      <c r="ED45" s="275"/>
      <c r="EE45" s="275"/>
      <c r="EF45" s="275"/>
      <c r="EG45" s="275"/>
      <c r="EH45" s="275"/>
      <c r="EI45" s="275"/>
      <c r="EJ45" s="275"/>
      <c r="EK45" s="275"/>
      <c r="EL45" s="275"/>
      <c r="EM45" s="275"/>
      <c r="EN45" s="275"/>
      <c r="EO45" s="275"/>
      <c r="EP45" s="275"/>
      <c r="EQ45" s="275"/>
      <c r="ER45" s="275"/>
      <c r="ES45" s="276"/>
      <c r="ET45" s="244"/>
      <c r="EU45" s="245"/>
      <c r="EV45" s="245"/>
      <c r="EW45" s="245"/>
      <c r="EX45" s="245"/>
      <c r="EY45" s="245"/>
      <c r="EZ45" s="245"/>
      <c r="FA45" s="245"/>
      <c r="FB45" s="245"/>
      <c r="FC45" s="245"/>
      <c r="FD45" s="245"/>
      <c r="FE45" s="245"/>
      <c r="FF45" s="245"/>
      <c r="FG45" s="245"/>
      <c r="FH45" s="245"/>
      <c r="FI45" s="245"/>
      <c r="FJ45" s="245"/>
      <c r="FK45" s="246"/>
    </row>
    <row r="46" spans="1:203" ht="15" customHeight="1">
      <c r="A46" s="144" t="s">
        <v>35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5"/>
      <c r="BZ46" s="65" t="s">
        <v>33</v>
      </c>
      <c r="CA46" s="66"/>
      <c r="CB46" s="66"/>
      <c r="CC46" s="66"/>
      <c r="CD46" s="66"/>
      <c r="CE46" s="66"/>
      <c r="CF46" s="66"/>
      <c r="CG46" s="97">
        <v>212</v>
      </c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250">
        <v>330000.90999999997</v>
      </c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/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33">
        <f>SUM(CR46:ES46)</f>
        <v>330000.90999999997</v>
      </c>
      <c r="EU46" s="233"/>
      <c r="EV46" s="233"/>
      <c r="EW46" s="233"/>
      <c r="EX46" s="233"/>
      <c r="EY46" s="233"/>
      <c r="EZ46" s="233"/>
      <c r="FA46" s="233"/>
      <c r="FB46" s="233"/>
      <c r="FC46" s="233"/>
      <c r="FD46" s="233"/>
      <c r="FE46" s="233"/>
      <c r="FF46" s="233"/>
      <c r="FG46" s="233"/>
      <c r="FH46" s="233"/>
      <c r="FI46" s="233"/>
      <c r="FJ46" s="233"/>
      <c r="FK46" s="234"/>
    </row>
    <row r="47" spans="1:203" ht="15" customHeight="1">
      <c r="A47" s="144" t="s">
        <v>148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5"/>
      <c r="BZ47" s="65" t="s">
        <v>34</v>
      </c>
      <c r="CA47" s="66"/>
      <c r="CB47" s="66"/>
      <c r="CC47" s="66"/>
      <c r="CD47" s="66"/>
      <c r="CE47" s="66"/>
      <c r="CF47" s="66"/>
      <c r="CG47" s="97">
        <v>213</v>
      </c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>
        <v>4758011.8099999996</v>
      </c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33">
        <f>SUM(CR47:ES47)</f>
        <v>4758011.8099999996</v>
      </c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3"/>
      <c r="FK47" s="234"/>
    </row>
    <row r="48" spans="1:203" ht="15" customHeight="1">
      <c r="A48" s="162" t="s">
        <v>149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3"/>
      <c r="BZ48" s="65" t="s">
        <v>36</v>
      </c>
      <c r="CA48" s="66"/>
      <c r="CB48" s="66"/>
      <c r="CC48" s="66"/>
      <c r="CD48" s="66"/>
      <c r="CE48" s="66"/>
      <c r="CF48" s="66"/>
      <c r="CG48" s="97">
        <v>220</v>
      </c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233">
        <f>SUM(CR49:DI55)</f>
        <v>617.85</v>
      </c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>
        <f>SUM(DJ49:EA55)</f>
        <v>2001076.22</v>
      </c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33"/>
      <c r="DW48" s="233"/>
      <c r="DX48" s="233"/>
      <c r="DY48" s="233"/>
      <c r="DZ48" s="233"/>
      <c r="EA48" s="233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33">
        <f>SUM(CR48:ES48)</f>
        <v>2001694.07</v>
      </c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3"/>
      <c r="FK48" s="234"/>
    </row>
    <row r="49" spans="1:167" ht="12" customHeight="1">
      <c r="A49" s="164" t="s">
        <v>23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5"/>
      <c r="BZ49" s="79" t="s">
        <v>37</v>
      </c>
      <c r="CA49" s="80"/>
      <c r="CB49" s="80"/>
      <c r="CC49" s="80"/>
      <c r="CD49" s="80"/>
      <c r="CE49" s="80"/>
      <c r="CF49" s="81"/>
      <c r="CG49" s="73">
        <v>221</v>
      </c>
      <c r="CH49" s="74"/>
      <c r="CI49" s="74"/>
      <c r="CJ49" s="74"/>
      <c r="CK49" s="74"/>
      <c r="CL49" s="74"/>
      <c r="CM49" s="74"/>
      <c r="CN49" s="74"/>
      <c r="CO49" s="74"/>
      <c r="CP49" s="74"/>
      <c r="CQ49" s="75"/>
      <c r="CR49" s="235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7"/>
      <c r="DJ49" s="235">
        <v>17712.64</v>
      </c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7"/>
      <c r="EB49" s="271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3"/>
      <c r="ET49" s="241">
        <f>SUM(CR49:ES50)</f>
        <v>17712.64</v>
      </c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3"/>
    </row>
    <row r="50" spans="1:167" ht="12" customHeight="1">
      <c r="A50" s="142" t="s">
        <v>43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3"/>
      <c r="BZ50" s="82"/>
      <c r="CA50" s="83"/>
      <c r="CB50" s="83"/>
      <c r="CC50" s="83"/>
      <c r="CD50" s="83"/>
      <c r="CE50" s="83"/>
      <c r="CF50" s="84"/>
      <c r="CG50" s="76"/>
      <c r="CH50" s="77"/>
      <c r="CI50" s="77"/>
      <c r="CJ50" s="77"/>
      <c r="CK50" s="77"/>
      <c r="CL50" s="77"/>
      <c r="CM50" s="77"/>
      <c r="CN50" s="77"/>
      <c r="CO50" s="77"/>
      <c r="CP50" s="77"/>
      <c r="CQ50" s="78"/>
      <c r="CR50" s="238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40"/>
      <c r="DJ50" s="238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39"/>
      <c r="DW50" s="239"/>
      <c r="DX50" s="239"/>
      <c r="DY50" s="239"/>
      <c r="DZ50" s="239"/>
      <c r="EA50" s="240"/>
      <c r="EB50" s="274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6"/>
      <c r="ET50" s="244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6"/>
    </row>
    <row r="51" spans="1:167" ht="15" customHeight="1">
      <c r="A51" s="144" t="s">
        <v>44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5"/>
      <c r="BZ51" s="65" t="s">
        <v>38</v>
      </c>
      <c r="CA51" s="66"/>
      <c r="CB51" s="66"/>
      <c r="CC51" s="66"/>
      <c r="CD51" s="66"/>
      <c r="CE51" s="66"/>
      <c r="CF51" s="66"/>
      <c r="CG51" s="97">
        <v>222</v>
      </c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250"/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/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33">
        <f t="shared" ref="ET51:ET56" si="0">SUM(CR51:ES51)</f>
        <v>0</v>
      </c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4"/>
    </row>
    <row r="52" spans="1:167" ht="15" customHeight="1">
      <c r="A52" s="144" t="s">
        <v>45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5"/>
      <c r="BZ52" s="65" t="s">
        <v>39</v>
      </c>
      <c r="CA52" s="66"/>
      <c r="CB52" s="66"/>
      <c r="CC52" s="66"/>
      <c r="CD52" s="66"/>
      <c r="CE52" s="66"/>
      <c r="CF52" s="66"/>
      <c r="CG52" s="97">
        <v>223</v>
      </c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>
        <v>1510755.92</v>
      </c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33">
        <f t="shared" si="0"/>
        <v>1510755.92</v>
      </c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3"/>
      <c r="FK52" s="234"/>
    </row>
    <row r="53" spans="1:167" ht="15" customHeight="1">
      <c r="A53" s="144" t="s">
        <v>46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5"/>
      <c r="BZ53" s="65" t="s">
        <v>40</v>
      </c>
      <c r="CA53" s="66"/>
      <c r="CB53" s="66"/>
      <c r="CC53" s="66"/>
      <c r="CD53" s="66"/>
      <c r="CE53" s="66"/>
      <c r="CF53" s="66"/>
      <c r="CG53" s="97">
        <v>224</v>
      </c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250"/>
      <c r="CS53" s="250"/>
      <c r="CT53" s="250"/>
      <c r="CU53" s="250"/>
      <c r="CV53" s="250"/>
      <c r="CW53" s="250"/>
      <c r="CX53" s="250"/>
      <c r="CY53" s="250"/>
      <c r="CZ53" s="250"/>
      <c r="DA53" s="250"/>
      <c r="DB53" s="250"/>
      <c r="DC53" s="250"/>
      <c r="DD53" s="250"/>
      <c r="DE53" s="250"/>
      <c r="DF53" s="250"/>
      <c r="DG53" s="250"/>
      <c r="DH53" s="250"/>
      <c r="DI53" s="250"/>
      <c r="DJ53" s="250"/>
      <c r="DK53" s="250"/>
      <c r="DL53" s="250"/>
      <c r="DM53" s="250"/>
      <c r="DN53" s="250"/>
      <c r="DO53" s="250"/>
      <c r="DP53" s="250"/>
      <c r="DQ53" s="250"/>
      <c r="DR53" s="250"/>
      <c r="DS53" s="250"/>
      <c r="DT53" s="250"/>
      <c r="DU53" s="250"/>
      <c r="DV53" s="250"/>
      <c r="DW53" s="250"/>
      <c r="DX53" s="250"/>
      <c r="DY53" s="250"/>
      <c r="DZ53" s="250"/>
      <c r="EA53" s="250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33">
        <f t="shared" si="0"/>
        <v>0</v>
      </c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3"/>
      <c r="FK53" s="234"/>
    </row>
    <row r="54" spans="1:167" ht="15" customHeight="1">
      <c r="A54" s="144" t="s">
        <v>150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5"/>
      <c r="BZ54" s="65" t="s">
        <v>41</v>
      </c>
      <c r="CA54" s="66"/>
      <c r="CB54" s="66"/>
      <c r="CC54" s="66"/>
      <c r="CD54" s="66"/>
      <c r="CE54" s="66"/>
      <c r="CF54" s="66"/>
      <c r="CG54" s="97">
        <v>225</v>
      </c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250"/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>
        <v>229183.58</v>
      </c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33">
        <f t="shared" si="0"/>
        <v>229183.58</v>
      </c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3"/>
      <c r="FK54" s="234"/>
    </row>
    <row r="55" spans="1:167" ht="15" customHeight="1">
      <c r="A55" s="144" t="s">
        <v>151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5"/>
      <c r="BZ55" s="65" t="s">
        <v>42</v>
      </c>
      <c r="CA55" s="66"/>
      <c r="CB55" s="66"/>
      <c r="CC55" s="66"/>
      <c r="CD55" s="66"/>
      <c r="CE55" s="66"/>
      <c r="CF55" s="66"/>
      <c r="CG55" s="97">
        <v>226</v>
      </c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250">
        <v>617.85</v>
      </c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>
        <v>243424.08</v>
      </c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33">
        <f t="shared" si="0"/>
        <v>244041.93</v>
      </c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3"/>
      <c r="FK55" s="234"/>
    </row>
    <row r="56" spans="1:167" ht="15" customHeight="1">
      <c r="A56" s="162" t="s">
        <v>192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3"/>
      <c r="BZ56" s="65" t="s">
        <v>47</v>
      </c>
      <c r="CA56" s="66"/>
      <c r="CB56" s="66"/>
      <c r="CC56" s="66"/>
      <c r="CD56" s="66"/>
      <c r="CE56" s="66"/>
      <c r="CF56" s="66"/>
      <c r="CG56" s="97">
        <v>230</v>
      </c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233">
        <f>SUM(CR57:DI59)</f>
        <v>0</v>
      </c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>
        <f>SUM(DJ57:EA59)</f>
        <v>0</v>
      </c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33"/>
      <c r="DW56" s="233"/>
      <c r="DX56" s="233"/>
      <c r="DY56" s="233"/>
      <c r="DZ56" s="233"/>
      <c r="EA56" s="233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33">
        <f t="shared" si="0"/>
        <v>0</v>
      </c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3"/>
      <c r="FK56" s="234"/>
    </row>
    <row r="57" spans="1:167" ht="12" customHeight="1">
      <c r="A57" s="164" t="s">
        <v>23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5"/>
      <c r="BZ57" s="79" t="s">
        <v>48</v>
      </c>
      <c r="CA57" s="80"/>
      <c r="CB57" s="80"/>
      <c r="CC57" s="80"/>
      <c r="CD57" s="80"/>
      <c r="CE57" s="80"/>
      <c r="CF57" s="81"/>
      <c r="CG57" s="73">
        <v>231</v>
      </c>
      <c r="CH57" s="74"/>
      <c r="CI57" s="74"/>
      <c r="CJ57" s="74"/>
      <c r="CK57" s="74"/>
      <c r="CL57" s="74"/>
      <c r="CM57" s="74"/>
      <c r="CN57" s="74"/>
      <c r="CO57" s="74"/>
      <c r="CP57" s="74"/>
      <c r="CQ57" s="75"/>
      <c r="CR57" s="271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3"/>
      <c r="DJ57" s="235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7"/>
      <c r="EB57" s="271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3"/>
      <c r="ET57" s="241">
        <f>SUM(CR57:ES58)</f>
        <v>0</v>
      </c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3"/>
    </row>
    <row r="58" spans="1:167" ht="12" customHeight="1">
      <c r="A58" s="142" t="s">
        <v>193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3"/>
      <c r="BZ58" s="82"/>
      <c r="CA58" s="83"/>
      <c r="CB58" s="83"/>
      <c r="CC58" s="83"/>
      <c r="CD58" s="83"/>
      <c r="CE58" s="83"/>
      <c r="CF58" s="84"/>
      <c r="CG58" s="76"/>
      <c r="CH58" s="77"/>
      <c r="CI58" s="77"/>
      <c r="CJ58" s="77"/>
      <c r="CK58" s="77"/>
      <c r="CL58" s="77"/>
      <c r="CM58" s="77"/>
      <c r="CN58" s="77"/>
      <c r="CO58" s="77"/>
      <c r="CP58" s="77"/>
      <c r="CQ58" s="78"/>
      <c r="CR58" s="274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6"/>
      <c r="DJ58" s="238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39"/>
      <c r="DW58" s="239"/>
      <c r="DX58" s="239"/>
      <c r="DY58" s="239"/>
      <c r="DZ58" s="239"/>
      <c r="EA58" s="240"/>
      <c r="EB58" s="274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6"/>
      <c r="ET58" s="244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6"/>
    </row>
    <row r="59" spans="1:167" ht="15" customHeight="1">
      <c r="A59" s="144" t="s">
        <v>194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5"/>
      <c r="BZ59" s="65" t="s">
        <v>49</v>
      </c>
      <c r="CA59" s="66"/>
      <c r="CB59" s="66"/>
      <c r="CC59" s="66"/>
      <c r="CD59" s="66"/>
      <c r="CE59" s="66"/>
      <c r="CF59" s="66"/>
      <c r="CG59" s="97">
        <v>232</v>
      </c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33">
        <f>SUM(CR59:ES59)</f>
        <v>0</v>
      </c>
      <c r="EU59" s="233"/>
      <c r="EV59" s="233"/>
      <c r="EW59" s="233"/>
      <c r="EX59" s="233"/>
      <c r="EY59" s="233"/>
      <c r="EZ59" s="233"/>
      <c r="FA59" s="233"/>
      <c r="FB59" s="233"/>
      <c r="FC59" s="233"/>
      <c r="FD59" s="233"/>
      <c r="FE59" s="233"/>
      <c r="FF59" s="233"/>
      <c r="FG59" s="233"/>
      <c r="FH59" s="233"/>
      <c r="FI59" s="233"/>
      <c r="FJ59" s="233"/>
      <c r="FK59" s="234"/>
    </row>
    <row r="60" spans="1:167" ht="15" customHeight="1">
      <c r="A60" s="162" t="s">
        <v>152</v>
      </c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3"/>
      <c r="BZ60" s="65" t="s">
        <v>50</v>
      </c>
      <c r="CA60" s="66"/>
      <c r="CB60" s="66"/>
      <c r="CC60" s="66"/>
      <c r="CD60" s="66"/>
      <c r="CE60" s="66"/>
      <c r="CF60" s="66"/>
      <c r="CG60" s="97">
        <v>240</v>
      </c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233">
        <f>SUM(CR61:DI63)</f>
        <v>0</v>
      </c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>
        <f>SUM(DJ61:EA63)</f>
        <v>0</v>
      </c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33"/>
      <c r="DW60" s="233"/>
      <c r="DX60" s="233"/>
      <c r="DY60" s="233"/>
      <c r="DZ60" s="233"/>
      <c r="EA60" s="233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33">
        <f>SUM(CR60:ES60)</f>
        <v>0</v>
      </c>
      <c r="EU60" s="233"/>
      <c r="EV60" s="233"/>
      <c r="EW60" s="233"/>
      <c r="EX60" s="233"/>
      <c r="EY60" s="233"/>
      <c r="EZ60" s="233"/>
      <c r="FA60" s="233"/>
      <c r="FB60" s="233"/>
      <c r="FC60" s="233"/>
      <c r="FD60" s="233"/>
      <c r="FE60" s="233"/>
      <c r="FF60" s="233"/>
      <c r="FG60" s="233"/>
      <c r="FH60" s="233"/>
      <c r="FI60" s="233"/>
      <c r="FJ60" s="233"/>
      <c r="FK60" s="234"/>
    </row>
    <row r="61" spans="1:167" ht="12" customHeight="1">
      <c r="A61" s="164" t="s">
        <v>23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5"/>
      <c r="BZ61" s="79" t="s">
        <v>51</v>
      </c>
      <c r="CA61" s="80"/>
      <c r="CB61" s="80"/>
      <c r="CC61" s="80"/>
      <c r="CD61" s="80"/>
      <c r="CE61" s="80"/>
      <c r="CF61" s="81"/>
      <c r="CG61" s="73">
        <v>241</v>
      </c>
      <c r="CH61" s="74"/>
      <c r="CI61" s="74"/>
      <c r="CJ61" s="74"/>
      <c r="CK61" s="74"/>
      <c r="CL61" s="74"/>
      <c r="CM61" s="74"/>
      <c r="CN61" s="74"/>
      <c r="CO61" s="74"/>
      <c r="CP61" s="74"/>
      <c r="CQ61" s="75"/>
      <c r="CR61" s="235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7"/>
      <c r="DJ61" s="235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7"/>
      <c r="EB61" s="271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3"/>
      <c r="ET61" s="241">
        <f>SUM(CR61:ES62)</f>
        <v>0</v>
      </c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3"/>
    </row>
    <row r="62" spans="1:167">
      <c r="A62" s="142" t="s">
        <v>153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3"/>
      <c r="BZ62" s="82"/>
      <c r="CA62" s="83"/>
      <c r="CB62" s="83"/>
      <c r="CC62" s="83"/>
      <c r="CD62" s="83"/>
      <c r="CE62" s="83"/>
      <c r="CF62" s="84"/>
      <c r="CG62" s="76"/>
      <c r="CH62" s="77"/>
      <c r="CI62" s="77"/>
      <c r="CJ62" s="77"/>
      <c r="CK62" s="77"/>
      <c r="CL62" s="77"/>
      <c r="CM62" s="77"/>
      <c r="CN62" s="77"/>
      <c r="CO62" s="77"/>
      <c r="CP62" s="77"/>
      <c r="CQ62" s="78"/>
      <c r="CR62" s="238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40"/>
      <c r="DJ62" s="238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40"/>
      <c r="EB62" s="274"/>
      <c r="EC62" s="275"/>
      <c r="ED62" s="275"/>
      <c r="EE62" s="275"/>
      <c r="EF62" s="275"/>
      <c r="EG62" s="275"/>
      <c r="EH62" s="275"/>
      <c r="EI62" s="275"/>
      <c r="EJ62" s="275"/>
      <c r="EK62" s="275"/>
      <c r="EL62" s="275"/>
      <c r="EM62" s="275"/>
      <c r="EN62" s="275"/>
      <c r="EO62" s="275"/>
      <c r="EP62" s="275"/>
      <c r="EQ62" s="275"/>
      <c r="ER62" s="275"/>
      <c r="ES62" s="276"/>
      <c r="ET62" s="244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6"/>
    </row>
    <row r="63" spans="1:167" ht="22.5" customHeight="1">
      <c r="A63" s="144" t="s">
        <v>154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5"/>
      <c r="BZ63" s="65" t="s">
        <v>52</v>
      </c>
      <c r="CA63" s="66"/>
      <c r="CB63" s="66"/>
      <c r="CC63" s="66"/>
      <c r="CD63" s="66"/>
      <c r="CE63" s="66"/>
      <c r="CF63" s="66"/>
      <c r="CG63" s="97">
        <v>242</v>
      </c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33">
        <f>SUM(CR63:ES63)</f>
        <v>0</v>
      </c>
      <c r="EU63" s="233"/>
      <c r="EV63" s="233"/>
      <c r="EW63" s="233"/>
      <c r="EX63" s="233"/>
      <c r="EY63" s="233"/>
      <c r="EZ63" s="233"/>
      <c r="FA63" s="233"/>
      <c r="FB63" s="233"/>
      <c r="FC63" s="233"/>
      <c r="FD63" s="233"/>
      <c r="FE63" s="233"/>
      <c r="FF63" s="233"/>
      <c r="FG63" s="233"/>
      <c r="FH63" s="233"/>
      <c r="FI63" s="233"/>
      <c r="FJ63" s="233"/>
      <c r="FK63" s="234"/>
    </row>
    <row r="64" spans="1:167" ht="15" customHeight="1">
      <c r="A64" s="162" t="s">
        <v>155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3"/>
      <c r="BZ64" s="65" t="s">
        <v>53</v>
      </c>
      <c r="CA64" s="66"/>
      <c r="CB64" s="66"/>
      <c r="CC64" s="66"/>
      <c r="CD64" s="66"/>
      <c r="CE64" s="66"/>
      <c r="CF64" s="66"/>
      <c r="CG64" s="97">
        <v>250</v>
      </c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233">
        <f>SUM(CR65:DI67)</f>
        <v>0</v>
      </c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>
        <f>SUM(DJ65:EA67)</f>
        <v>0</v>
      </c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33">
        <f>SUM(CR64:ES64)</f>
        <v>0</v>
      </c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4"/>
    </row>
    <row r="65" spans="1:204" ht="12" customHeight="1">
      <c r="A65" s="164" t="s">
        <v>23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5"/>
      <c r="BZ65" s="79" t="s">
        <v>54</v>
      </c>
      <c r="CA65" s="80"/>
      <c r="CB65" s="80"/>
      <c r="CC65" s="80"/>
      <c r="CD65" s="80"/>
      <c r="CE65" s="80"/>
      <c r="CF65" s="81"/>
      <c r="CG65" s="73">
        <v>252</v>
      </c>
      <c r="CH65" s="74"/>
      <c r="CI65" s="74"/>
      <c r="CJ65" s="74"/>
      <c r="CK65" s="74"/>
      <c r="CL65" s="74"/>
      <c r="CM65" s="74"/>
      <c r="CN65" s="74"/>
      <c r="CO65" s="74"/>
      <c r="CP65" s="74"/>
      <c r="CQ65" s="75"/>
      <c r="CR65" s="235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7"/>
      <c r="DJ65" s="235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7"/>
      <c r="EB65" s="271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3"/>
      <c r="ET65" s="241">
        <f>SUM(CR65:ES66)</f>
        <v>0</v>
      </c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3"/>
    </row>
    <row r="66" spans="1:204" ht="22.5" customHeight="1">
      <c r="A66" s="142" t="s">
        <v>56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3"/>
      <c r="BZ66" s="82"/>
      <c r="CA66" s="83"/>
      <c r="CB66" s="83"/>
      <c r="CC66" s="83"/>
      <c r="CD66" s="83"/>
      <c r="CE66" s="83"/>
      <c r="CF66" s="84"/>
      <c r="CG66" s="76"/>
      <c r="CH66" s="77"/>
      <c r="CI66" s="77"/>
      <c r="CJ66" s="77"/>
      <c r="CK66" s="77"/>
      <c r="CL66" s="77"/>
      <c r="CM66" s="77"/>
      <c r="CN66" s="77"/>
      <c r="CO66" s="77"/>
      <c r="CP66" s="77"/>
      <c r="CQ66" s="78"/>
      <c r="CR66" s="238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40"/>
      <c r="DJ66" s="238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40"/>
      <c r="EB66" s="274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6"/>
      <c r="ET66" s="244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6"/>
    </row>
    <row r="67" spans="1:204" ht="15" customHeight="1">
      <c r="A67" s="144" t="s">
        <v>141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5"/>
      <c r="BZ67" s="65" t="s">
        <v>55</v>
      </c>
      <c r="CA67" s="66"/>
      <c r="CB67" s="66"/>
      <c r="CC67" s="66"/>
      <c r="CD67" s="66"/>
      <c r="CE67" s="66"/>
      <c r="CF67" s="66"/>
      <c r="CG67" s="97">
        <v>253</v>
      </c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33">
        <f>SUM(CR67:ES67)</f>
        <v>0</v>
      </c>
      <c r="EU67" s="233"/>
      <c r="EV67" s="233"/>
      <c r="EW67" s="233"/>
      <c r="EX67" s="233"/>
      <c r="EY67" s="233"/>
      <c r="EZ67" s="233"/>
      <c r="FA67" s="233"/>
      <c r="FB67" s="233"/>
      <c r="FC67" s="233"/>
      <c r="FD67" s="233"/>
      <c r="FE67" s="233"/>
      <c r="FF67" s="233"/>
      <c r="FG67" s="233"/>
      <c r="FH67" s="233"/>
      <c r="FI67" s="233"/>
      <c r="FJ67" s="233"/>
      <c r="FK67" s="234"/>
    </row>
    <row r="68" spans="1:204" ht="15" customHeight="1">
      <c r="A68" s="162" t="s">
        <v>57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3"/>
      <c r="BZ68" s="65" t="s">
        <v>58</v>
      </c>
      <c r="CA68" s="66"/>
      <c r="CB68" s="66"/>
      <c r="CC68" s="66"/>
      <c r="CD68" s="66"/>
      <c r="CE68" s="66"/>
      <c r="CF68" s="66"/>
      <c r="CG68" s="97">
        <v>260</v>
      </c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233">
        <f>SUM(CR69:DI71)</f>
        <v>24075</v>
      </c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>
        <f>SUM(DJ69:EA71)</f>
        <v>0</v>
      </c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33"/>
      <c r="DX68" s="233"/>
      <c r="DY68" s="233"/>
      <c r="DZ68" s="233"/>
      <c r="EA68" s="233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33">
        <f>SUM(CR68:ES68)</f>
        <v>24075</v>
      </c>
      <c r="EU68" s="233"/>
      <c r="EV68" s="233"/>
      <c r="EW68" s="233"/>
      <c r="EX68" s="233"/>
      <c r="EY68" s="233"/>
      <c r="EZ68" s="233"/>
      <c r="FA68" s="233"/>
      <c r="FB68" s="233"/>
      <c r="FC68" s="233"/>
      <c r="FD68" s="233"/>
      <c r="FE68" s="233"/>
      <c r="FF68" s="233"/>
      <c r="FG68" s="233"/>
      <c r="FH68" s="233"/>
      <c r="FI68" s="233"/>
      <c r="FJ68" s="233"/>
      <c r="FK68" s="234"/>
    </row>
    <row r="69" spans="1:204" ht="12" customHeight="1">
      <c r="A69" s="164" t="s">
        <v>23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5"/>
      <c r="BZ69" s="79" t="s">
        <v>59</v>
      </c>
      <c r="CA69" s="80"/>
      <c r="CB69" s="80"/>
      <c r="CC69" s="80"/>
      <c r="CD69" s="80"/>
      <c r="CE69" s="80"/>
      <c r="CF69" s="81"/>
      <c r="CG69" s="73">
        <v>262</v>
      </c>
      <c r="CH69" s="74"/>
      <c r="CI69" s="74"/>
      <c r="CJ69" s="74"/>
      <c r="CK69" s="74"/>
      <c r="CL69" s="74"/>
      <c r="CM69" s="74"/>
      <c r="CN69" s="74"/>
      <c r="CO69" s="74"/>
      <c r="CP69" s="74"/>
      <c r="CQ69" s="75"/>
      <c r="CR69" s="235">
        <v>24075</v>
      </c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7"/>
      <c r="DJ69" s="235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36"/>
      <c r="DX69" s="236"/>
      <c r="DY69" s="236"/>
      <c r="DZ69" s="236"/>
      <c r="EA69" s="237"/>
      <c r="EB69" s="271"/>
      <c r="EC69" s="272"/>
      <c r="ED69" s="272"/>
      <c r="EE69" s="272"/>
      <c r="EF69" s="272"/>
      <c r="EG69" s="272"/>
      <c r="EH69" s="272"/>
      <c r="EI69" s="272"/>
      <c r="EJ69" s="272"/>
      <c r="EK69" s="272"/>
      <c r="EL69" s="272"/>
      <c r="EM69" s="272"/>
      <c r="EN69" s="272"/>
      <c r="EO69" s="272"/>
      <c r="EP69" s="272"/>
      <c r="EQ69" s="272"/>
      <c r="ER69" s="272"/>
      <c r="ES69" s="273"/>
      <c r="ET69" s="241">
        <f>SUM(CR69:ES70)</f>
        <v>24075</v>
      </c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3"/>
    </row>
    <row r="70" spans="1:204" ht="12" customHeight="1">
      <c r="A70" s="142" t="s">
        <v>61</v>
      </c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3"/>
      <c r="BZ70" s="82"/>
      <c r="CA70" s="83"/>
      <c r="CB70" s="83"/>
      <c r="CC70" s="83"/>
      <c r="CD70" s="83"/>
      <c r="CE70" s="83"/>
      <c r="CF70" s="84"/>
      <c r="CG70" s="76"/>
      <c r="CH70" s="77"/>
      <c r="CI70" s="77"/>
      <c r="CJ70" s="77"/>
      <c r="CK70" s="77"/>
      <c r="CL70" s="77"/>
      <c r="CM70" s="77"/>
      <c r="CN70" s="77"/>
      <c r="CO70" s="77"/>
      <c r="CP70" s="77"/>
      <c r="CQ70" s="78"/>
      <c r="CR70" s="238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40"/>
      <c r="DJ70" s="238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40"/>
      <c r="EB70" s="274"/>
      <c r="EC70" s="275"/>
      <c r="ED70" s="275"/>
      <c r="EE70" s="275"/>
      <c r="EF70" s="275"/>
      <c r="EG70" s="275"/>
      <c r="EH70" s="275"/>
      <c r="EI70" s="275"/>
      <c r="EJ70" s="275"/>
      <c r="EK70" s="275"/>
      <c r="EL70" s="275"/>
      <c r="EM70" s="275"/>
      <c r="EN70" s="275"/>
      <c r="EO70" s="275"/>
      <c r="EP70" s="275"/>
      <c r="EQ70" s="275"/>
      <c r="ER70" s="275"/>
      <c r="ES70" s="276"/>
      <c r="ET70" s="244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6"/>
    </row>
    <row r="71" spans="1:204" ht="12" customHeight="1">
      <c r="A71" s="144" t="s">
        <v>156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5"/>
      <c r="BZ71" s="65" t="s">
        <v>60</v>
      </c>
      <c r="CA71" s="66"/>
      <c r="CB71" s="66"/>
      <c r="CC71" s="66"/>
      <c r="CD71" s="66"/>
      <c r="CE71" s="66"/>
      <c r="CF71" s="66"/>
      <c r="CG71" s="97">
        <v>263</v>
      </c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33">
        <f>SUM(CR71:ES71)</f>
        <v>0</v>
      </c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4"/>
    </row>
    <row r="72" spans="1:204" ht="15" customHeight="1" thickBot="1">
      <c r="A72" s="156" t="s">
        <v>68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7"/>
      <c r="BZ72" s="87" t="s">
        <v>195</v>
      </c>
      <c r="CA72" s="88"/>
      <c r="CB72" s="88"/>
      <c r="CC72" s="88"/>
      <c r="CD72" s="88"/>
      <c r="CE72" s="88"/>
      <c r="CF72" s="88"/>
      <c r="CG72" s="154">
        <v>290</v>
      </c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291">
        <f>-1710.2+1710.2</f>
        <v>0</v>
      </c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>
        <f>104138.59+26143.8</f>
        <v>130282.39</v>
      </c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33">
        <f>SUM(CR72:ES72)</f>
        <v>130282.39</v>
      </c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4"/>
      <c r="FM72" s="95" t="s">
        <v>260</v>
      </c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</row>
    <row r="73" spans="1:204" ht="15" customHeight="1">
      <c r="FK73" s="41" t="s">
        <v>163</v>
      </c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</row>
    <row r="74" spans="1:204" s="12" customFormat="1" ht="33" customHeight="1">
      <c r="A74" s="161" t="s">
        <v>136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 t="s">
        <v>137</v>
      </c>
      <c r="CA74" s="123"/>
      <c r="CB74" s="123"/>
      <c r="CC74" s="123"/>
      <c r="CD74" s="123"/>
      <c r="CE74" s="123"/>
      <c r="CF74" s="123"/>
      <c r="CG74" s="123" t="s">
        <v>173</v>
      </c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253" t="s">
        <v>174</v>
      </c>
      <c r="CS74" s="253"/>
      <c r="CT74" s="253"/>
      <c r="CU74" s="253"/>
      <c r="CV74" s="253"/>
      <c r="CW74" s="253"/>
      <c r="CX74" s="253"/>
      <c r="CY74" s="253"/>
      <c r="CZ74" s="253"/>
      <c r="DA74" s="253"/>
      <c r="DB74" s="253"/>
      <c r="DC74" s="253"/>
      <c r="DD74" s="253"/>
      <c r="DE74" s="253"/>
      <c r="DF74" s="253"/>
      <c r="DG74" s="253"/>
      <c r="DH74" s="253"/>
      <c r="DI74" s="253"/>
      <c r="DJ74" s="253" t="s">
        <v>175</v>
      </c>
      <c r="DK74" s="253"/>
      <c r="DL74" s="253"/>
      <c r="DM74" s="253"/>
      <c r="DN74" s="253"/>
      <c r="DO74" s="253"/>
      <c r="DP74" s="253"/>
      <c r="DQ74" s="253"/>
      <c r="DR74" s="253"/>
      <c r="DS74" s="253"/>
      <c r="DT74" s="253"/>
      <c r="DU74" s="253"/>
      <c r="DV74" s="253"/>
      <c r="DW74" s="253"/>
      <c r="DX74" s="253"/>
      <c r="DY74" s="253"/>
      <c r="DZ74" s="253"/>
      <c r="EA74" s="253"/>
      <c r="EB74" s="253" t="s">
        <v>2</v>
      </c>
      <c r="EC74" s="253"/>
      <c r="ED74" s="253"/>
      <c r="EE74" s="253"/>
      <c r="EF74" s="253"/>
      <c r="EG74" s="253"/>
      <c r="EH74" s="253"/>
      <c r="EI74" s="253"/>
      <c r="EJ74" s="253"/>
      <c r="EK74" s="253"/>
      <c r="EL74" s="253"/>
      <c r="EM74" s="253"/>
      <c r="EN74" s="253"/>
      <c r="EO74" s="253"/>
      <c r="EP74" s="253"/>
      <c r="EQ74" s="253"/>
      <c r="ER74" s="253"/>
      <c r="ES74" s="253"/>
      <c r="ET74" s="253" t="s">
        <v>1</v>
      </c>
      <c r="EU74" s="253"/>
      <c r="EV74" s="253"/>
      <c r="EW74" s="253"/>
      <c r="EX74" s="253"/>
      <c r="EY74" s="253"/>
      <c r="EZ74" s="253"/>
      <c r="FA74" s="253"/>
      <c r="FB74" s="253"/>
      <c r="FC74" s="253"/>
      <c r="FD74" s="253"/>
      <c r="FE74" s="253"/>
      <c r="FF74" s="253"/>
      <c r="FG74" s="253"/>
      <c r="FH74" s="253"/>
      <c r="FI74" s="253"/>
      <c r="FJ74" s="253"/>
      <c r="FK74" s="256"/>
      <c r="FL74" s="39"/>
      <c r="FM74" s="39"/>
      <c r="FN74" s="39"/>
    </row>
    <row r="75" spans="1:204" s="13" customFormat="1" ht="12" customHeight="1" thickBot="1">
      <c r="A75" s="158">
        <v>1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98">
        <v>2</v>
      </c>
      <c r="CA75" s="98"/>
      <c r="CB75" s="98"/>
      <c r="CC75" s="98"/>
      <c r="CD75" s="98"/>
      <c r="CE75" s="98"/>
      <c r="CF75" s="98"/>
      <c r="CG75" s="98">
        <v>3</v>
      </c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255">
        <v>4</v>
      </c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>
        <v>5</v>
      </c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>
        <v>6</v>
      </c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>
        <v>7</v>
      </c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69"/>
      <c r="FL75" s="40"/>
      <c r="FM75" s="40"/>
      <c r="FN75" s="40"/>
    </row>
    <row r="76" spans="1:204" ht="15" customHeight="1">
      <c r="A76" s="162" t="s">
        <v>64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3"/>
      <c r="BZ76" s="138" t="s">
        <v>62</v>
      </c>
      <c r="CA76" s="139"/>
      <c r="CB76" s="139"/>
      <c r="CC76" s="139"/>
      <c r="CD76" s="139"/>
      <c r="CE76" s="139"/>
      <c r="CF76" s="139"/>
      <c r="CG76" s="140">
        <v>270</v>
      </c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254">
        <f>SUM(CR77:DI80)</f>
        <v>16792.88</v>
      </c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>
        <f>SUM(DJ77:EA80)</f>
        <v>5592547.7300000004</v>
      </c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283"/>
      <c r="EM76" s="283"/>
      <c r="EN76" s="283"/>
      <c r="EO76" s="283"/>
      <c r="EP76" s="283"/>
      <c r="EQ76" s="283"/>
      <c r="ER76" s="283"/>
      <c r="ES76" s="283"/>
      <c r="ET76" s="254">
        <f>SUM(CR76:ES76)</f>
        <v>5609340.6100000003</v>
      </c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70"/>
    </row>
    <row r="77" spans="1:204" ht="12" customHeight="1">
      <c r="A77" s="164" t="s">
        <v>23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5"/>
      <c r="BZ77" s="79" t="s">
        <v>63</v>
      </c>
      <c r="CA77" s="80"/>
      <c r="CB77" s="80"/>
      <c r="CC77" s="80"/>
      <c r="CD77" s="80"/>
      <c r="CE77" s="80"/>
      <c r="CF77" s="81"/>
      <c r="CG77" s="73">
        <v>271</v>
      </c>
      <c r="CH77" s="74"/>
      <c r="CI77" s="74"/>
      <c r="CJ77" s="74"/>
      <c r="CK77" s="74"/>
      <c r="CL77" s="74"/>
      <c r="CM77" s="74"/>
      <c r="CN77" s="74"/>
      <c r="CO77" s="74"/>
      <c r="CP77" s="74"/>
      <c r="CQ77" s="75"/>
      <c r="CR77" s="235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7"/>
      <c r="DJ77" s="235">
        <v>215730.57</v>
      </c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36"/>
      <c r="DX77" s="236"/>
      <c r="DY77" s="236"/>
      <c r="DZ77" s="236"/>
      <c r="EA77" s="237"/>
      <c r="EB77" s="285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7"/>
      <c r="ET77" s="241">
        <f>SUM(CR77:ES78)</f>
        <v>215730.57</v>
      </c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3"/>
    </row>
    <row r="78" spans="1:204" ht="12" customHeight="1">
      <c r="A78" s="142" t="s">
        <v>65</v>
      </c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3"/>
      <c r="BZ78" s="82"/>
      <c r="CA78" s="83"/>
      <c r="CB78" s="83"/>
      <c r="CC78" s="83"/>
      <c r="CD78" s="83"/>
      <c r="CE78" s="83"/>
      <c r="CF78" s="84"/>
      <c r="CG78" s="76"/>
      <c r="CH78" s="77"/>
      <c r="CI78" s="77"/>
      <c r="CJ78" s="77"/>
      <c r="CK78" s="77"/>
      <c r="CL78" s="77"/>
      <c r="CM78" s="77"/>
      <c r="CN78" s="77"/>
      <c r="CO78" s="77"/>
      <c r="CP78" s="77"/>
      <c r="CQ78" s="78"/>
      <c r="CR78" s="238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40"/>
      <c r="DJ78" s="238"/>
      <c r="DK78" s="239"/>
      <c r="DL78" s="239"/>
      <c r="DM78" s="239"/>
      <c r="DN78" s="239"/>
      <c r="DO78" s="239"/>
      <c r="DP78" s="239"/>
      <c r="DQ78" s="239"/>
      <c r="DR78" s="239"/>
      <c r="DS78" s="239"/>
      <c r="DT78" s="239"/>
      <c r="DU78" s="239"/>
      <c r="DV78" s="239"/>
      <c r="DW78" s="239"/>
      <c r="DX78" s="239"/>
      <c r="DY78" s="239"/>
      <c r="DZ78" s="239"/>
      <c r="EA78" s="240"/>
      <c r="EB78" s="288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90"/>
      <c r="ET78" s="244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6"/>
    </row>
    <row r="79" spans="1:204" ht="15" customHeight="1">
      <c r="A79" s="144" t="s">
        <v>66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5"/>
      <c r="BZ79" s="65" t="s">
        <v>196</v>
      </c>
      <c r="CA79" s="66"/>
      <c r="CB79" s="66"/>
      <c r="CC79" s="66"/>
      <c r="CD79" s="66"/>
      <c r="CE79" s="66"/>
      <c r="CF79" s="66"/>
      <c r="CG79" s="97">
        <v>272</v>
      </c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250">
        <v>16792.88</v>
      </c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>
        <f>5386455.17-9638.01</f>
        <v>5376817.1600000001</v>
      </c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95"/>
      <c r="EC79" s="295"/>
      <c r="ED79" s="295"/>
      <c r="EE79" s="295"/>
      <c r="EF79" s="295"/>
      <c r="EG79" s="295"/>
      <c r="EH79" s="295"/>
      <c r="EI79" s="295"/>
      <c r="EJ79" s="295"/>
      <c r="EK79" s="295"/>
      <c r="EL79" s="295"/>
      <c r="EM79" s="295"/>
      <c r="EN79" s="295"/>
      <c r="EO79" s="295"/>
      <c r="EP79" s="295"/>
      <c r="EQ79" s="295"/>
      <c r="ER79" s="295"/>
      <c r="ES79" s="295"/>
      <c r="ET79" s="233">
        <f t="shared" ref="ET79:ET86" si="1">SUM(CR79:ES79)</f>
        <v>5393610.04</v>
      </c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4"/>
      <c r="FM79" s="219" t="s">
        <v>267</v>
      </c>
      <c r="FN79" s="220"/>
      <c r="FO79" s="220"/>
      <c r="FP79" s="220"/>
      <c r="FQ79" s="220"/>
      <c r="FR79" s="220"/>
      <c r="FS79" s="220"/>
      <c r="FT79" s="220"/>
      <c r="FU79" s="220"/>
      <c r="FV79" s="220"/>
      <c r="FW79" s="220"/>
      <c r="FX79" s="220"/>
      <c r="FY79" s="220"/>
      <c r="FZ79" s="220"/>
      <c r="GA79" s="220"/>
      <c r="GB79" s="220"/>
      <c r="GC79" s="220"/>
      <c r="GD79" s="221"/>
      <c r="GE79" s="301">
        <v>-9638.01</v>
      </c>
      <c r="GF79" s="302"/>
      <c r="GG79" s="302"/>
      <c r="GH79" s="302"/>
      <c r="GI79" s="302"/>
      <c r="GJ79" s="302"/>
      <c r="GK79" s="302"/>
      <c r="GL79" s="302"/>
      <c r="GM79" s="302"/>
      <c r="GN79" s="302"/>
      <c r="GO79" s="302"/>
      <c r="GP79" s="302"/>
      <c r="GQ79" s="302"/>
      <c r="GR79" s="302"/>
      <c r="GS79" s="302"/>
      <c r="GT79" s="302"/>
      <c r="GU79" s="302"/>
      <c r="GV79" s="303"/>
    </row>
    <row r="80" spans="1:204" ht="15" customHeight="1">
      <c r="A80" s="144" t="s">
        <v>67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5"/>
      <c r="BZ80" s="65" t="s">
        <v>197</v>
      </c>
      <c r="CA80" s="66"/>
      <c r="CB80" s="66"/>
      <c r="CC80" s="66"/>
      <c r="CD80" s="66"/>
      <c r="CE80" s="66"/>
      <c r="CF80" s="66"/>
      <c r="CG80" s="97">
        <v>273</v>
      </c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250"/>
      <c r="CS80" s="250"/>
      <c r="CT80" s="250"/>
      <c r="CU80" s="250"/>
      <c r="CV80" s="250"/>
      <c r="CW80" s="250"/>
      <c r="CX80" s="250"/>
      <c r="CY80" s="250"/>
      <c r="CZ80" s="250"/>
      <c r="DA80" s="250"/>
      <c r="DB80" s="250"/>
      <c r="DC80" s="250"/>
      <c r="DD80" s="250"/>
      <c r="DE80" s="250"/>
      <c r="DF80" s="250"/>
      <c r="DG80" s="250"/>
      <c r="DH80" s="250"/>
      <c r="DI80" s="250"/>
      <c r="DJ80" s="250"/>
      <c r="DK80" s="250"/>
      <c r="DL80" s="250"/>
      <c r="DM80" s="250"/>
      <c r="DN80" s="250"/>
      <c r="DO80" s="250"/>
      <c r="DP80" s="250"/>
      <c r="DQ80" s="250"/>
      <c r="DR80" s="250"/>
      <c r="DS80" s="250"/>
      <c r="DT80" s="250"/>
      <c r="DU80" s="250"/>
      <c r="DV80" s="250"/>
      <c r="DW80" s="250"/>
      <c r="DX80" s="250"/>
      <c r="DY80" s="250"/>
      <c r="DZ80" s="250"/>
      <c r="EA80" s="250"/>
      <c r="EB80" s="295"/>
      <c r="EC80" s="295"/>
      <c r="ED80" s="295"/>
      <c r="EE80" s="295"/>
      <c r="EF80" s="295"/>
      <c r="EG80" s="295"/>
      <c r="EH80" s="295"/>
      <c r="EI80" s="295"/>
      <c r="EJ80" s="295"/>
      <c r="EK80" s="295"/>
      <c r="EL80" s="295"/>
      <c r="EM80" s="295"/>
      <c r="EN80" s="295"/>
      <c r="EO80" s="295"/>
      <c r="EP80" s="295"/>
      <c r="EQ80" s="295"/>
      <c r="ER80" s="295"/>
      <c r="ES80" s="295"/>
      <c r="ET80" s="233">
        <f t="shared" si="1"/>
        <v>0</v>
      </c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4"/>
      <c r="FM80" s="222"/>
      <c r="FN80" s="223"/>
      <c r="FO80" s="223"/>
      <c r="FP80" s="223"/>
      <c r="FQ80" s="223"/>
      <c r="FR80" s="223"/>
      <c r="FS80" s="223"/>
      <c r="FT80" s="223"/>
      <c r="FU80" s="223"/>
      <c r="FV80" s="223"/>
      <c r="FW80" s="223"/>
      <c r="FX80" s="223"/>
      <c r="FY80" s="223"/>
      <c r="FZ80" s="223"/>
      <c r="GA80" s="223"/>
      <c r="GB80" s="223"/>
      <c r="GC80" s="223"/>
      <c r="GD80" s="224"/>
      <c r="GE80" s="304"/>
      <c r="GF80" s="305"/>
      <c r="GG80" s="305"/>
      <c r="GH80" s="305"/>
      <c r="GI80" s="305"/>
      <c r="GJ80" s="305"/>
      <c r="GK80" s="305"/>
      <c r="GL80" s="305"/>
      <c r="GM80" s="305"/>
      <c r="GN80" s="305"/>
      <c r="GO80" s="305"/>
      <c r="GP80" s="305"/>
      <c r="GQ80" s="305"/>
      <c r="GR80" s="305"/>
      <c r="GS80" s="305"/>
      <c r="GT80" s="305"/>
      <c r="GU80" s="305"/>
      <c r="GV80" s="306"/>
    </row>
    <row r="81" spans="1:186" ht="15" customHeight="1">
      <c r="A81" s="162" t="s">
        <v>160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3"/>
      <c r="BZ81" s="65" t="s">
        <v>69</v>
      </c>
      <c r="CA81" s="66"/>
      <c r="CB81" s="66"/>
      <c r="CC81" s="66"/>
      <c r="CD81" s="66"/>
      <c r="CE81" s="66"/>
      <c r="CF81" s="66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250"/>
      <c r="CS81" s="250"/>
      <c r="CT81" s="250"/>
      <c r="CU81" s="250"/>
      <c r="CV81" s="250"/>
      <c r="CW81" s="250"/>
      <c r="CX81" s="250"/>
      <c r="CY81" s="250"/>
      <c r="CZ81" s="250"/>
      <c r="DA81" s="250"/>
      <c r="DB81" s="250"/>
      <c r="DC81" s="250"/>
      <c r="DD81" s="250"/>
      <c r="DE81" s="250"/>
      <c r="DF81" s="250"/>
      <c r="DG81" s="250"/>
      <c r="DH81" s="250"/>
      <c r="DI81" s="250"/>
      <c r="DJ81" s="250"/>
      <c r="DK81" s="250"/>
      <c r="DL81" s="250"/>
      <c r="DM81" s="250"/>
      <c r="DN81" s="250"/>
      <c r="DO81" s="250"/>
      <c r="DP81" s="250"/>
      <c r="DQ81" s="250"/>
      <c r="DR81" s="250"/>
      <c r="DS81" s="250"/>
      <c r="DT81" s="250"/>
      <c r="DU81" s="250"/>
      <c r="DV81" s="250"/>
      <c r="DW81" s="250"/>
      <c r="DX81" s="250"/>
      <c r="DY81" s="250"/>
      <c r="DZ81" s="250"/>
      <c r="EA81" s="250"/>
      <c r="EB81" s="295"/>
      <c r="EC81" s="295"/>
      <c r="ED81" s="295"/>
      <c r="EE81" s="295"/>
      <c r="EF81" s="295"/>
      <c r="EG81" s="295"/>
      <c r="EH81" s="295"/>
      <c r="EI81" s="295"/>
      <c r="EJ81" s="295"/>
      <c r="EK81" s="295"/>
      <c r="EL81" s="295"/>
      <c r="EM81" s="295"/>
      <c r="EN81" s="295"/>
      <c r="EO81" s="295"/>
      <c r="EP81" s="295"/>
      <c r="EQ81" s="295"/>
      <c r="ER81" s="295"/>
      <c r="ES81" s="295"/>
      <c r="ET81" s="233">
        <f t="shared" si="1"/>
        <v>0</v>
      </c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4"/>
    </row>
    <row r="82" spans="1:186" ht="15" customHeight="1">
      <c r="A82" s="217" t="s">
        <v>199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8"/>
      <c r="BZ82" s="65" t="s">
        <v>198</v>
      </c>
      <c r="CA82" s="66"/>
      <c r="CB82" s="66"/>
      <c r="CC82" s="66"/>
      <c r="CD82" s="66"/>
      <c r="CE82" s="66"/>
      <c r="CF82" s="66"/>
      <c r="CG82" s="115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233">
        <f>CR85+CR109</f>
        <v>-129509.53000000003</v>
      </c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>
        <f>DJ85+DJ109</f>
        <v>659515.68999999971</v>
      </c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>
        <f>EB83-EB84</f>
        <v>0</v>
      </c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>
        <f t="shared" si="1"/>
        <v>530006.15999999968</v>
      </c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4"/>
      <c r="FM82" s="308"/>
      <c r="FN82" s="308"/>
      <c r="FO82" s="308"/>
      <c r="FP82" s="308"/>
      <c r="FQ82" s="308"/>
      <c r="FR82" s="308"/>
      <c r="FS82" s="308"/>
      <c r="FT82" s="308"/>
      <c r="FU82" s="308"/>
      <c r="FV82" s="308"/>
      <c r="FW82" s="308"/>
      <c r="FX82" s="308"/>
      <c r="FY82" s="308"/>
      <c r="FZ82" s="308"/>
      <c r="GA82" s="308"/>
      <c r="GB82" s="48"/>
      <c r="GC82" s="48"/>
      <c r="GD82" s="48"/>
    </row>
    <row r="83" spans="1:186" ht="15" customHeight="1">
      <c r="A83" s="162" t="s">
        <v>142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3"/>
      <c r="BZ83" s="65" t="s">
        <v>200</v>
      </c>
      <c r="CA83" s="66"/>
      <c r="CB83" s="66"/>
      <c r="CC83" s="66"/>
      <c r="CD83" s="66"/>
      <c r="CE83" s="66"/>
      <c r="CF83" s="66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233">
        <f>CR16-CR42</f>
        <v>-129509.52999999997</v>
      </c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>
        <f>DJ16-DJ42</f>
        <v>659515.69000000507</v>
      </c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>
        <f>EB16-EB42</f>
        <v>0</v>
      </c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>
        <f t="shared" si="1"/>
        <v>530006.16000000504</v>
      </c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4"/>
      <c r="FM83" s="300"/>
      <c r="FN83" s="300"/>
      <c r="FO83" s="300"/>
      <c r="FP83" s="300"/>
      <c r="FQ83" s="300"/>
      <c r="FR83" s="300"/>
      <c r="FS83" s="300"/>
      <c r="FT83" s="300"/>
      <c r="FU83" s="300"/>
      <c r="FV83" s="300"/>
      <c r="FW83" s="300"/>
      <c r="FX83" s="300"/>
      <c r="FY83" s="300"/>
      <c r="FZ83" s="300"/>
      <c r="GA83" s="300"/>
      <c r="GB83" s="300"/>
      <c r="GC83" s="300"/>
      <c r="GD83" s="300"/>
    </row>
    <row r="84" spans="1:186" ht="15" customHeight="1">
      <c r="A84" s="162" t="s">
        <v>71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3"/>
      <c r="BZ84" s="65" t="s">
        <v>201</v>
      </c>
      <c r="CA84" s="66"/>
      <c r="CB84" s="66"/>
      <c r="CC84" s="66"/>
      <c r="CD84" s="66"/>
      <c r="CE84" s="66"/>
      <c r="CF84" s="66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0"/>
      <c r="DK84" s="250"/>
      <c r="DL84" s="250"/>
      <c r="DM84" s="250"/>
      <c r="DN84" s="250"/>
      <c r="DO84" s="250"/>
      <c r="DP84" s="250"/>
      <c r="DQ84" s="250"/>
      <c r="DR84" s="250"/>
      <c r="DS84" s="250"/>
      <c r="DT84" s="250"/>
      <c r="DU84" s="250"/>
      <c r="DV84" s="250"/>
      <c r="DW84" s="250"/>
      <c r="DX84" s="250"/>
      <c r="DY84" s="250"/>
      <c r="DZ84" s="250"/>
      <c r="EA84" s="250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33">
        <f t="shared" si="1"/>
        <v>0</v>
      </c>
      <c r="EU84" s="233"/>
      <c r="EV84" s="233"/>
      <c r="EW84" s="233"/>
      <c r="EX84" s="233"/>
      <c r="EY84" s="233"/>
      <c r="EZ84" s="233"/>
      <c r="FA84" s="233"/>
      <c r="FB84" s="233"/>
      <c r="FC84" s="233"/>
      <c r="FD84" s="233"/>
      <c r="FE84" s="233"/>
      <c r="FF84" s="233"/>
      <c r="FG84" s="233"/>
      <c r="FH84" s="233"/>
      <c r="FI84" s="233"/>
      <c r="FJ84" s="233"/>
      <c r="FK84" s="234"/>
    </row>
    <row r="85" spans="1:186" ht="15" customHeight="1">
      <c r="A85" s="203" t="s">
        <v>234</v>
      </c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4"/>
      <c r="BZ85" s="65" t="s">
        <v>70</v>
      </c>
      <c r="CA85" s="66"/>
      <c r="CB85" s="66"/>
      <c r="CC85" s="66"/>
      <c r="CD85" s="66"/>
      <c r="CE85" s="66"/>
      <c r="CF85" s="66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233">
        <f>CR86+CR90+CR94+CR98+CR102</f>
        <v>18767.12</v>
      </c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>
        <f>DJ86+DJ90+DJ94+DJ98+DJ102</f>
        <v>69871.189999999769</v>
      </c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33"/>
      <c r="DW85" s="233"/>
      <c r="DX85" s="233"/>
      <c r="DY85" s="233"/>
      <c r="DZ85" s="233"/>
      <c r="EA85" s="233"/>
      <c r="EB85" s="233">
        <f>EB86+EB90+EB94+EB98+EB102</f>
        <v>0</v>
      </c>
      <c r="EC85" s="233"/>
      <c r="ED85" s="233"/>
      <c r="EE85" s="233"/>
      <c r="EF85" s="233"/>
      <c r="EG85" s="233"/>
      <c r="EH85" s="233"/>
      <c r="EI85" s="233"/>
      <c r="EJ85" s="233"/>
      <c r="EK85" s="233"/>
      <c r="EL85" s="233"/>
      <c r="EM85" s="233"/>
      <c r="EN85" s="233"/>
      <c r="EO85" s="233"/>
      <c r="EP85" s="233"/>
      <c r="EQ85" s="233"/>
      <c r="ER85" s="233"/>
      <c r="ES85" s="233"/>
      <c r="ET85" s="233">
        <f t="shared" si="1"/>
        <v>88638.309999999765</v>
      </c>
      <c r="EU85" s="233"/>
      <c r="EV85" s="233"/>
      <c r="EW85" s="233"/>
      <c r="EX85" s="233"/>
      <c r="EY85" s="233"/>
      <c r="EZ85" s="233"/>
      <c r="FA85" s="233"/>
      <c r="FB85" s="233"/>
      <c r="FC85" s="233"/>
      <c r="FD85" s="233"/>
      <c r="FE85" s="233"/>
      <c r="FF85" s="233"/>
      <c r="FG85" s="233"/>
      <c r="FH85" s="233"/>
      <c r="FI85" s="233"/>
      <c r="FJ85" s="233"/>
      <c r="FK85" s="234"/>
    </row>
    <row r="86" spans="1:186" ht="15" customHeight="1">
      <c r="A86" s="213" t="s">
        <v>161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4"/>
      <c r="BZ86" s="65" t="s">
        <v>83</v>
      </c>
      <c r="CA86" s="66"/>
      <c r="CB86" s="66"/>
      <c r="CC86" s="66"/>
      <c r="CD86" s="66"/>
      <c r="CE86" s="66"/>
      <c r="CF86" s="66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233">
        <f>CR87-CR89</f>
        <v>0</v>
      </c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>
        <f>DJ87-DJ89</f>
        <v>-10714.320000000007</v>
      </c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33"/>
      <c r="DW86" s="233"/>
      <c r="DX86" s="233"/>
      <c r="DY86" s="233"/>
      <c r="DZ86" s="233"/>
      <c r="EA86" s="233"/>
      <c r="EB86" s="233">
        <f>EB87-EB89</f>
        <v>0</v>
      </c>
      <c r="EC86" s="233"/>
      <c r="ED86" s="233"/>
      <c r="EE86" s="233"/>
      <c r="EF86" s="233"/>
      <c r="EG86" s="233"/>
      <c r="EH86" s="233"/>
      <c r="EI86" s="233"/>
      <c r="EJ86" s="233"/>
      <c r="EK86" s="233"/>
      <c r="EL86" s="233"/>
      <c r="EM86" s="233"/>
      <c r="EN86" s="233"/>
      <c r="EO86" s="233"/>
      <c r="EP86" s="233"/>
      <c r="EQ86" s="233"/>
      <c r="ER86" s="233"/>
      <c r="ES86" s="233"/>
      <c r="ET86" s="233">
        <f t="shared" si="1"/>
        <v>-10714.320000000007</v>
      </c>
      <c r="EU86" s="233"/>
      <c r="EV86" s="233"/>
      <c r="EW86" s="233"/>
      <c r="EX86" s="233"/>
      <c r="EY86" s="233"/>
      <c r="EZ86" s="233"/>
      <c r="FA86" s="233"/>
      <c r="FB86" s="233"/>
      <c r="FC86" s="233"/>
      <c r="FD86" s="233"/>
      <c r="FE86" s="233"/>
      <c r="FF86" s="233"/>
      <c r="FG86" s="233"/>
      <c r="FH86" s="233"/>
      <c r="FI86" s="233"/>
      <c r="FJ86" s="233"/>
      <c r="FK86" s="234"/>
    </row>
    <row r="87" spans="1:186" ht="12" customHeight="1">
      <c r="A87" s="205" t="s">
        <v>23</v>
      </c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6"/>
      <c r="BZ87" s="79" t="s">
        <v>84</v>
      </c>
      <c r="CA87" s="80"/>
      <c r="CB87" s="80"/>
      <c r="CC87" s="80"/>
      <c r="CD87" s="80"/>
      <c r="CE87" s="80"/>
      <c r="CF87" s="81"/>
      <c r="CG87" s="73">
        <v>310</v>
      </c>
      <c r="CH87" s="74"/>
      <c r="CI87" s="74"/>
      <c r="CJ87" s="74"/>
      <c r="CK87" s="74"/>
      <c r="CL87" s="74"/>
      <c r="CM87" s="74"/>
      <c r="CN87" s="74"/>
      <c r="CO87" s="74"/>
      <c r="CP87" s="74"/>
      <c r="CQ87" s="75"/>
      <c r="CR87" s="235">
        <v>21200</v>
      </c>
      <c r="CS87" s="236"/>
      <c r="CT87" s="236"/>
      <c r="CU87" s="236"/>
      <c r="CV87" s="236"/>
      <c r="CW87" s="236"/>
      <c r="CX87" s="236"/>
      <c r="CY87" s="236"/>
      <c r="CZ87" s="236"/>
      <c r="DA87" s="236"/>
      <c r="DB87" s="236"/>
      <c r="DC87" s="236"/>
      <c r="DD87" s="236"/>
      <c r="DE87" s="236"/>
      <c r="DF87" s="236"/>
      <c r="DG87" s="236"/>
      <c r="DH87" s="236"/>
      <c r="DI87" s="237"/>
      <c r="DJ87" s="235">
        <v>205016.25</v>
      </c>
      <c r="DK87" s="236"/>
      <c r="DL87" s="236"/>
      <c r="DM87" s="236"/>
      <c r="DN87" s="236"/>
      <c r="DO87" s="236"/>
      <c r="DP87" s="236"/>
      <c r="DQ87" s="236"/>
      <c r="DR87" s="236"/>
      <c r="DS87" s="236"/>
      <c r="DT87" s="236"/>
      <c r="DU87" s="236"/>
      <c r="DV87" s="236"/>
      <c r="DW87" s="236"/>
      <c r="DX87" s="236"/>
      <c r="DY87" s="236"/>
      <c r="DZ87" s="236"/>
      <c r="EA87" s="237"/>
      <c r="EB87" s="235"/>
      <c r="EC87" s="236"/>
      <c r="ED87" s="236"/>
      <c r="EE87" s="236"/>
      <c r="EF87" s="236"/>
      <c r="EG87" s="236"/>
      <c r="EH87" s="236"/>
      <c r="EI87" s="236"/>
      <c r="EJ87" s="236"/>
      <c r="EK87" s="236"/>
      <c r="EL87" s="236"/>
      <c r="EM87" s="236"/>
      <c r="EN87" s="236"/>
      <c r="EO87" s="236"/>
      <c r="EP87" s="236"/>
      <c r="EQ87" s="236"/>
      <c r="ER87" s="236"/>
      <c r="ES87" s="237"/>
      <c r="ET87" s="241">
        <f>SUM(CR87:ES88)</f>
        <v>226216.25</v>
      </c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3"/>
    </row>
    <row r="88" spans="1:186" ht="12" customHeight="1">
      <c r="A88" s="209" t="s">
        <v>73</v>
      </c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10"/>
      <c r="BZ88" s="82"/>
      <c r="CA88" s="83"/>
      <c r="CB88" s="83"/>
      <c r="CC88" s="83"/>
      <c r="CD88" s="83"/>
      <c r="CE88" s="83"/>
      <c r="CF88" s="84"/>
      <c r="CG88" s="76"/>
      <c r="CH88" s="77"/>
      <c r="CI88" s="77"/>
      <c r="CJ88" s="77"/>
      <c r="CK88" s="77"/>
      <c r="CL88" s="77"/>
      <c r="CM88" s="77"/>
      <c r="CN88" s="77"/>
      <c r="CO88" s="77"/>
      <c r="CP88" s="77"/>
      <c r="CQ88" s="78"/>
      <c r="CR88" s="238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40"/>
      <c r="DJ88" s="238"/>
      <c r="DK88" s="239"/>
      <c r="DL88" s="239"/>
      <c r="DM88" s="239"/>
      <c r="DN88" s="239"/>
      <c r="DO88" s="239"/>
      <c r="DP88" s="239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40"/>
      <c r="EB88" s="238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  <c r="ES88" s="240"/>
      <c r="ET88" s="244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6"/>
    </row>
    <row r="89" spans="1:186" ht="15" customHeight="1">
      <c r="A89" s="211" t="s">
        <v>74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2"/>
      <c r="BZ89" s="65" t="s">
        <v>85</v>
      </c>
      <c r="CA89" s="66"/>
      <c r="CB89" s="66"/>
      <c r="CC89" s="66"/>
      <c r="CD89" s="66"/>
      <c r="CE89" s="66"/>
      <c r="CF89" s="66"/>
      <c r="CG89" s="97">
        <v>410</v>
      </c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250">
        <v>21200</v>
      </c>
      <c r="CS89" s="250"/>
      <c r="CT89" s="250"/>
      <c r="CU89" s="250"/>
      <c r="CV89" s="250"/>
      <c r="CW89" s="250"/>
      <c r="CX89" s="250"/>
      <c r="CY89" s="250"/>
      <c r="CZ89" s="250"/>
      <c r="DA89" s="250"/>
      <c r="DB89" s="250"/>
      <c r="DC89" s="250"/>
      <c r="DD89" s="250"/>
      <c r="DE89" s="250"/>
      <c r="DF89" s="250"/>
      <c r="DG89" s="250"/>
      <c r="DH89" s="250"/>
      <c r="DI89" s="250"/>
      <c r="DJ89" s="250">
        <v>215730.57</v>
      </c>
      <c r="DK89" s="250"/>
      <c r="DL89" s="250"/>
      <c r="DM89" s="250"/>
      <c r="DN89" s="250"/>
      <c r="DO89" s="250"/>
      <c r="DP89" s="250"/>
      <c r="DQ89" s="250"/>
      <c r="DR89" s="250"/>
      <c r="DS89" s="250"/>
      <c r="DT89" s="250"/>
      <c r="DU89" s="250"/>
      <c r="DV89" s="250"/>
      <c r="DW89" s="250"/>
      <c r="DX89" s="250"/>
      <c r="DY89" s="250"/>
      <c r="DZ89" s="250"/>
      <c r="EA89" s="250"/>
      <c r="EB89" s="250"/>
      <c r="EC89" s="250"/>
      <c r="ED89" s="250"/>
      <c r="EE89" s="250"/>
      <c r="EF89" s="250"/>
      <c r="EG89" s="250"/>
      <c r="EH89" s="250"/>
      <c r="EI89" s="250"/>
      <c r="EJ89" s="250"/>
      <c r="EK89" s="250"/>
      <c r="EL89" s="250"/>
      <c r="EM89" s="250"/>
      <c r="EN89" s="250"/>
      <c r="EO89" s="250"/>
      <c r="EP89" s="250"/>
      <c r="EQ89" s="250"/>
      <c r="ER89" s="250"/>
      <c r="ES89" s="250"/>
      <c r="ET89" s="233">
        <f>SUM(CR89:ES89)</f>
        <v>236930.57</v>
      </c>
      <c r="EU89" s="233"/>
      <c r="EV89" s="233"/>
      <c r="EW89" s="233"/>
      <c r="EX89" s="233"/>
      <c r="EY89" s="233"/>
      <c r="EZ89" s="233"/>
      <c r="FA89" s="233"/>
      <c r="FB89" s="233"/>
      <c r="FC89" s="233"/>
      <c r="FD89" s="233"/>
      <c r="FE89" s="233"/>
      <c r="FF89" s="233"/>
      <c r="FG89" s="233"/>
      <c r="FH89" s="233"/>
      <c r="FI89" s="233"/>
      <c r="FJ89" s="233"/>
      <c r="FK89" s="234"/>
    </row>
    <row r="90" spans="1:186" ht="15" customHeight="1">
      <c r="A90" s="213" t="s">
        <v>75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4"/>
      <c r="BZ90" s="65" t="s">
        <v>86</v>
      </c>
      <c r="CA90" s="66"/>
      <c r="CB90" s="66"/>
      <c r="CC90" s="66"/>
      <c r="CD90" s="66"/>
      <c r="CE90" s="66"/>
      <c r="CF90" s="66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233">
        <f>CR91-CR93</f>
        <v>0</v>
      </c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>
        <f>DJ91-DJ93</f>
        <v>0</v>
      </c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33"/>
      <c r="DW90" s="233"/>
      <c r="DX90" s="233"/>
      <c r="DY90" s="233"/>
      <c r="DZ90" s="233"/>
      <c r="EA90" s="233"/>
      <c r="EB90" s="233">
        <f>EB91-EB93</f>
        <v>0</v>
      </c>
      <c r="EC90" s="233"/>
      <c r="ED90" s="233"/>
      <c r="EE90" s="233"/>
      <c r="EF90" s="233"/>
      <c r="EG90" s="233"/>
      <c r="EH90" s="233"/>
      <c r="EI90" s="233"/>
      <c r="EJ90" s="233"/>
      <c r="EK90" s="233"/>
      <c r="EL90" s="233"/>
      <c r="EM90" s="233"/>
      <c r="EN90" s="233"/>
      <c r="EO90" s="233"/>
      <c r="EP90" s="233"/>
      <c r="EQ90" s="233"/>
      <c r="ER90" s="233"/>
      <c r="ES90" s="233"/>
      <c r="ET90" s="233">
        <f>SUM(CR90:ES90)</f>
        <v>0</v>
      </c>
      <c r="EU90" s="233"/>
      <c r="EV90" s="233"/>
      <c r="EW90" s="233"/>
      <c r="EX90" s="233"/>
      <c r="EY90" s="233"/>
      <c r="EZ90" s="233"/>
      <c r="FA90" s="233"/>
      <c r="FB90" s="233"/>
      <c r="FC90" s="233"/>
      <c r="FD90" s="233"/>
      <c r="FE90" s="233"/>
      <c r="FF90" s="233"/>
      <c r="FG90" s="233"/>
      <c r="FH90" s="233"/>
      <c r="FI90" s="233"/>
      <c r="FJ90" s="233"/>
      <c r="FK90" s="234"/>
    </row>
    <row r="91" spans="1:186" ht="12" customHeight="1">
      <c r="A91" s="205" t="s">
        <v>23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6"/>
      <c r="BZ91" s="79" t="s">
        <v>87</v>
      </c>
      <c r="CA91" s="80"/>
      <c r="CB91" s="80"/>
      <c r="CC91" s="80"/>
      <c r="CD91" s="80"/>
      <c r="CE91" s="80"/>
      <c r="CF91" s="81"/>
      <c r="CG91" s="73">
        <v>320</v>
      </c>
      <c r="CH91" s="74"/>
      <c r="CI91" s="74"/>
      <c r="CJ91" s="74"/>
      <c r="CK91" s="74"/>
      <c r="CL91" s="74"/>
      <c r="CM91" s="74"/>
      <c r="CN91" s="74"/>
      <c r="CO91" s="74"/>
      <c r="CP91" s="74"/>
      <c r="CQ91" s="75"/>
      <c r="CR91" s="235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7"/>
      <c r="DJ91" s="235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36"/>
      <c r="DX91" s="236"/>
      <c r="DY91" s="236"/>
      <c r="DZ91" s="236"/>
      <c r="EA91" s="237"/>
      <c r="EB91" s="235"/>
      <c r="EC91" s="236"/>
      <c r="ED91" s="236"/>
      <c r="EE91" s="236"/>
      <c r="EF91" s="236"/>
      <c r="EG91" s="236"/>
      <c r="EH91" s="236"/>
      <c r="EI91" s="236"/>
      <c r="EJ91" s="236"/>
      <c r="EK91" s="236"/>
      <c r="EL91" s="236"/>
      <c r="EM91" s="236"/>
      <c r="EN91" s="236"/>
      <c r="EO91" s="236"/>
      <c r="EP91" s="236"/>
      <c r="EQ91" s="236"/>
      <c r="ER91" s="236"/>
      <c r="ES91" s="237"/>
      <c r="ET91" s="241">
        <f>SUM(CR91:ES92)</f>
        <v>0</v>
      </c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3"/>
    </row>
    <row r="92" spans="1:186" ht="12" customHeight="1">
      <c r="A92" s="209" t="s">
        <v>76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10"/>
      <c r="BZ92" s="82"/>
      <c r="CA92" s="83"/>
      <c r="CB92" s="83"/>
      <c r="CC92" s="83"/>
      <c r="CD92" s="83"/>
      <c r="CE92" s="83"/>
      <c r="CF92" s="84"/>
      <c r="CG92" s="76"/>
      <c r="CH92" s="77"/>
      <c r="CI92" s="77"/>
      <c r="CJ92" s="77"/>
      <c r="CK92" s="77"/>
      <c r="CL92" s="77"/>
      <c r="CM92" s="77"/>
      <c r="CN92" s="77"/>
      <c r="CO92" s="77"/>
      <c r="CP92" s="77"/>
      <c r="CQ92" s="78"/>
      <c r="CR92" s="238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40"/>
      <c r="DJ92" s="238"/>
      <c r="DK92" s="239"/>
      <c r="DL92" s="239"/>
      <c r="DM92" s="239"/>
      <c r="DN92" s="239"/>
      <c r="DO92" s="239"/>
      <c r="DP92" s="239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40"/>
      <c r="EB92" s="238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  <c r="ES92" s="240"/>
      <c r="ET92" s="244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6"/>
    </row>
    <row r="93" spans="1:186" ht="15" customHeight="1">
      <c r="A93" s="211" t="s">
        <v>77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2"/>
      <c r="BZ93" s="65" t="s">
        <v>88</v>
      </c>
      <c r="CA93" s="66"/>
      <c r="CB93" s="66"/>
      <c r="CC93" s="66"/>
      <c r="CD93" s="66"/>
      <c r="CE93" s="66"/>
      <c r="CF93" s="66"/>
      <c r="CG93" s="97">
        <v>420</v>
      </c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250"/>
      <c r="CS93" s="250"/>
      <c r="CT93" s="250"/>
      <c r="CU93" s="250"/>
      <c r="CV93" s="250"/>
      <c r="CW93" s="250"/>
      <c r="CX93" s="250"/>
      <c r="CY93" s="250"/>
      <c r="CZ93" s="250"/>
      <c r="DA93" s="250"/>
      <c r="DB93" s="250"/>
      <c r="DC93" s="250"/>
      <c r="DD93" s="250"/>
      <c r="DE93" s="250"/>
      <c r="DF93" s="250"/>
      <c r="DG93" s="250"/>
      <c r="DH93" s="250"/>
      <c r="DI93" s="250"/>
      <c r="DJ93" s="250"/>
      <c r="DK93" s="250"/>
      <c r="DL93" s="250"/>
      <c r="DM93" s="250"/>
      <c r="DN93" s="250"/>
      <c r="DO93" s="250"/>
      <c r="DP93" s="250"/>
      <c r="DQ93" s="250"/>
      <c r="DR93" s="250"/>
      <c r="DS93" s="250"/>
      <c r="DT93" s="250"/>
      <c r="DU93" s="250"/>
      <c r="DV93" s="250"/>
      <c r="DW93" s="250"/>
      <c r="DX93" s="250"/>
      <c r="DY93" s="250"/>
      <c r="DZ93" s="250"/>
      <c r="EA93" s="250"/>
      <c r="EB93" s="250"/>
      <c r="EC93" s="250"/>
      <c r="ED93" s="250"/>
      <c r="EE93" s="250"/>
      <c r="EF93" s="250"/>
      <c r="EG93" s="250"/>
      <c r="EH93" s="250"/>
      <c r="EI93" s="250"/>
      <c r="EJ93" s="250"/>
      <c r="EK93" s="250"/>
      <c r="EL93" s="250"/>
      <c r="EM93" s="250"/>
      <c r="EN93" s="250"/>
      <c r="EO93" s="250"/>
      <c r="EP93" s="250"/>
      <c r="EQ93" s="250"/>
      <c r="ER93" s="250"/>
      <c r="ES93" s="250"/>
      <c r="ET93" s="233">
        <f>SUM(CR93:ES93)</f>
        <v>0</v>
      </c>
      <c r="EU93" s="233"/>
      <c r="EV93" s="233"/>
      <c r="EW93" s="233"/>
      <c r="EX93" s="233"/>
      <c r="EY93" s="233"/>
      <c r="EZ93" s="233"/>
      <c r="FA93" s="233"/>
      <c r="FB93" s="233"/>
      <c r="FC93" s="233"/>
      <c r="FD93" s="233"/>
      <c r="FE93" s="233"/>
      <c r="FF93" s="233"/>
      <c r="FG93" s="233"/>
      <c r="FH93" s="233"/>
      <c r="FI93" s="233"/>
      <c r="FJ93" s="233"/>
      <c r="FK93" s="234"/>
    </row>
    <row r="94" spans="1:186" ht="15" customHeight="1">
      <c r="A94" s="213" t="s">
        <v>72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4"/>
      <c r="BZ94" s="65" t="s">
        <v>89</v>
      </c>
      <c r="CA94" s="66"/>
      <c r="CB94" s="66"/>
      <c r="CC94" s="66"/>
      <c r="CD94" s="66"/>
      <c r="CE94" s="66"/>
      <c r="CF94" s="66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233">
        <f>CR95-CR97</f>
        <v>0</v>
      </c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>
        <f>DJ95-DJ97</f>
        <v>0</v>
      </c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33"/>
      <c r="DW94" s="233"/>
      <c r="DX94" s="233"/>
      <c r="DY94" s="233"/>
      <c r="DZ94" s="233"/>
      <c r="EA94" s="233"/>
      <c r="EB94" s="233">
        <f>EB95-EB97</f>
        <v>0</v>
      </c>
      <c r="EC94" s="233"/>
      <c r="ED94" s="233"/>
      <c r="EE94" s="233"/>
      <c r="EF94" s="233"/>
      <c r="EG94" s="233"/>
      <c r="EH94" s="233"/>
      <c r="EI94" s="233"/>
      <c r="EJ94" s="233"/>
      <c r="EK94" s="233"/>
      <c r="EL94" s="233"/>
      <c r="EM94" s="233"/>
      <c r="EN94" s="233"/>
      <c r="EO94" s="233"/>
      <c r="EP94" s="233"/>
      <c r="EQ94" s="233"/>
      <c r="ER94" s="233"/>
      <c r="ES94" s="233"/>
      <c r="ET94" s="233">
        <f>SUM(CR94:ES94)</f>
        <v>0</v>
      </c>
      <c r="EU94" s="233"/>
      <c r="EV94" s="233"/>
      <c r="EW94" s="233"/>
      <c r="EX94" s="233"/>
      <c r="EY94" s="233"/>
      <c r="EZ94" s="233"/>
      <c r="FA94" s="233"/>
      <c r="FB94" s="233"/>
      <c r="FC94" s="233"/>
      <c r="FD94" s="233"/>
      <c r="FE94" s="233"/>
      <c r="FF94" s="233"/>
      <c r="FG94" s="233"/>
      <c r="FH94" s="233"/>
      <c r="FI94" s="233"/>
      <c r="FJ94" s="233"/>
      <c r="FK94" s="234"/>
    </row>
    <row r="95" spans="1:186" ht="12" customHeight="1">
      <c r="A95" s="205" t="s">
        <v>23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6"/>
      <c r="BZ95" s="79" t="s">
        <v>90</v>
      </c>
      <c r="CA95" s="80"/>
      <c r="CB95" s="80"/>
      <c r="CC95" s="80"/>
      <c r="CD95" s="80"/>
      <c r="CE95" s="80"/>
      <c r="CF95" s="81"/>
      <c r="CG95" s="73">
        <v>330</v>
      </c>
      <c r="CH95" s="74"/>
      <c r="CI95" s="74"/>
      <c r="CJ95" s="74"/>
      <c r="CK95" s="74"/>
      <c r="CL95" s="74"/>
      <c r="CM95" s="74"/>
      <c r="CN95" s="74"/>
      <c r="CO95" s="74"/>
      <c r="CP95" s="74"/>
      <c r="CQ95" s="75"/>
      <c r="CR95" s="235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7"/>
      <c r="DJ95" s="235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36"/>
      <c r="DX95" s="236"/>
      <c r="DY95" s="236"/>
      <c r="DZ95" s="236"/>
      <c r="EA95" s="237"/>
      <c r="EB95" s="235"/>
      <c r="EC95" s="236"/>
      <c r="ED95" s="236"/>
      <c r="EE95" s="236"/>
      <c r="EF95" s="236"/>
      <c r="EG95" s="236"/>
      <c r="EH95" s="236"/>
      <c r="EI95" s="236"/>
      <c r="EJ95" s="236"/>
      <c r="EK95" s="236"/>
      <c r="EL95" s="236"/>
      <c r="EM95" s="236"/>
      <c r="EN95" s="236"/>
      <c r="EO95" s="236"/>
      <c r="EP95" s="236"/>
      <c r="EQ95" s="236"/>
      <c r="ER95" s="236"/>
      <c r="ES95" s="237"/>
      <c r="ET95" s="241">
        <f>SUM(CR95:ES96)</f>
        <v>0</v>
      </c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3"/>
    </row>
    <row r="96" spans="1:186" ht="12" customHeight="1">
      <c r="A96" s="209" t="s">
        <v>78</v>
      </c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10"/>
      <c r="BZ96" s="82"/>
      <c r="CA96" s="83"/>
      <c r="CB96" s="83"/>
      <c r="CC96" s="83"/>
      <c r="CD96" s="83"/>
      <c r="CE96" s="83"/>
      <c r="CF96" s="84"/>
      <c r="CG96" s="76"/>
      <c r="CH96" s="77"/>
      <c r="CI96" s="77"/>
      <c r="CJ96" s="77"/>
      <c r="CK96" s="77"/>
      <c r="CL96" s="77"/>
      <c r="CM96" s="77"/>
      <c r="CN96" s="77"/>
      <c r="CO96" s="77"/>
      <c r="CP96" s="77"/>
      <c r="CQ96" s="78"/>
      <c r="CR96" s="238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40"/>
      <c r="DJ96" s="238"/>
      <c r="DK96" s="239"/>
      <c r="DL96" s="239"/>
      <c r="DM96" s="239"/>
      <c r="DN96" s="239"/>
      <c r="DO96" s="239"/>
      <c r="DP96" s="239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40"/>
      <c r="EB96" s="238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  <c r="ES96" s="240"/>
      <c r="ET96" s="244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6"/>
    </row>
    <row r="97" spans="1:194" ht="15" customHeight="1">
      <c r="A97" s="211" t="s">
        <v>79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2"/>
      <c r="BZ97" s="65" t="s">
        <v>91</v>
      </c>
      <c r="CA97" s="66"/>
      <c r="CB97" s="66"/>
      <c r="CC97" s="66"/>
      <c r="CD97" s="66"/>
      <c r="CE97" s="66"/>
      <c r="CF97" s="66"/>
      <c r="CG97" s="97">
        <v>430</v>
      </c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250"/>
      <c r="CS97" s="250"/>
      <c r="CT97" s="250"/>
      <c r="CU97" s="250"/>
      <c r="CV97" s="250"/>
      <c r="CW97" s="250"/>
      <c r="CX97" s="250"/>
      <c r="CY97" s="250"/>
      <c r="CZ97" s="250"/>
      <c r="DA97" s="250"/>
      <c r="DB97" s="250"/>
      <c r="DC97" s="250"/>
      <c r="DD97" s="250"/>
      <c r="DE97" s="250"/>
      <c r="DF97" s="250"/>
      <c r="DG97" s="250"/>
      <c r="DH97" s="250"/>
      <c r="DI97" s="250"/>
      <c r="DJ97" s="250"/>
      <c r="DK97" s="250"/>
      <c r="DL97" s="250"/>
      <c r="DM97" s="250"/>
      <c r="DN97" s="250"/>
      <c r="DO97" s="250"/>
      <c r="DP97" s="250"/>
      <c r="DQ97" s="250"/>
      <c r="DR97" s="250"/>
      <c r="DS97" s="250"/>
      <c r="DT97" s="250"/>
      <c r="DU97" s="250"/>
      <c r="DV97" s="250"/>
      <c r="DW97" s="250"/>
      <c r="DX97" s="250"/>
      <c r="DY97" s="250"/>
      <c r="DZ97" s="250"/>
      <c r="EA97" s="250"/>
      <c r="EB97" s="250"/>
      <c r="EC97" s="250"/>
      <c r="ED97" s="250"/>
      <c r="EE97" s="250"/>
      <c r="EF97" s="250"/>
      <c r="EG97" s="250"/>
      <c r="EH97" s="250"/>
      <c r="EI97" s="250"/>
      <c r="EJ97" s="250"/>
      <c r="EK97" s="250"/>
      <c r="EL97" s="250"/>
      <c r="EM97" s="250"/>
      <c r="EN97" s="250"/>
      <c r="EO97" s="250"/>
      <c r="EP97" s="250"/>
      <c r="EQ97" s="250"/>
      <c r="ER97" s="250"/>
      <c r="ES97" s="250"/>
      <c r="ET97" s="233">
        <f>SUM(CR97:ES97)</f>
        <v>0</v>
      </c>
      <c r="EU97" s="233"/>
      <c r="EV97" s="233"/>
      <c r="EW97" s="233"/>
      <c r="EX97" s="233"/>
      <c r="EY97" s="233"/>
      <c r="EZ97" s="233"/>
      <c r="FA97" s="233"/>
      <c r="FB97" s="233"/>
      <c r="FC97" s="233"/>
      <c r="FD97" s="233"/>
      <c r="FE97" s="233"/>
      <c r="FF97" s="233"/>
      <c r="FG97" s="233"/>
      <c r="FH97" s="233"/>
      <c r="FI97" s="233"/>
      <c r="FJ97" s="233"/>
      <c r="FK97" s="234"/>
    </row>
    <row r="98" spans="1:194" ht="15" customHeight="1">
      <c r="A98" s="213" t="s">
        <v>80</v>
      </c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4"/>
      <c r="BZ98" s="65" t="s">
        <v>92</v>
      </c>
      <c r="CA98" s="66"/>
      <c r="CB98" s="66"/>
      <c r="CC98" s="66"/>
      <c r="CD98" s="66"/>
      <c r="CE98" s="66"/>
      <c r="CF98" s="66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233">
        <f>CR99-CR101</f>
        <v>18767.12</v>
      </c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>
        <f>DJ99-DJ101</f>
        <v>80585.509999999776</v>
      </c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33"/>
      <c r="DW98" s="233"/>
      <c r="DX98" s="233"/>
      <c r="DY98" s="233"/>
      <c r="DZ98" s="233"/>
      <c r="EA98" s="233"/>
      <c r="EB98" s="233">
        <f>EB99-EB101</f>
        <v>0</v>
      </c>
      <c r="EC98" s="233"/>
      <c r="ED98" s="233"/>
      <c r="EE98" s="233"/>
      <c r="EF98" s="233"/>
      <c r="EG98" s="233"/>
      <c r="EH98" s="233"/>
      <c r="EI98" s="233"/>
      <c r="EJ98" s="233"/>
      <c r="EK98" s="233"/>
      <c r="EL98" s="233"/>
      <c r="EM98" s="233"/>
      <c r="EN98" s="233"/>
      <c r="EO98" s="233"/>
      <c r="EP98" s="233"/>
      <c r="EQ98" s="233"/>
      <c r="ER98" s="233"/>
      <c r="ES98" s="233"/>
      <c r="ET98" s="233">
        <f>SUM(CR98:ES98)</f>
        <v>99352.629999999772</v>
      </c>
      <c r="EU98" s="233"/>
      <c r="EV98" s="233"/>
      <c r="EW98" s="233"/>
      <c r="EX98" s="233"/>
      <c r="EY98" s="233"/>
      <c r="EZ98" s="233"/>
      <c r="FA98" s="233"/>
      <c r="FB98" s="233"/>
      <c r="FC98" s="233"/>
      <c r="FD98" s="233"/>
      <c r="FE98" s="233"/>
      <c r="FF98" s="233"/>
      <c r="FG98" s="233"/>
      <c r="FH98" s="233"/>
      <c r="FI98" s="233"/>
      <c r="FJ98" s="233"/>
      <c r="FK98" s="234"/>
    </row>
    <row r="99" spans="1:194" ht="12" customHeight="1">
      <c r="A99" s="205" t="s">
        <v>23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6"/>
      <c r="BZ99" s="79" t="s">
        <v>93</v>
      </c>
      <c r="CA99" s="80"/>
      <c r="CB99" s="80"/>
      <c r="CC99" s="80"/>
      <c r="CD99" s="80"/>
      <c r="CE99" s="80"/>
      <c r="CF99" s="81"/>
      <c r="CG99" s="73">
        <v>340</v>
      </c>
      <c r="CH99" s="74"/>
      <c r="CI99" s="74"/>
      <c r="CJ99" s="74"/>
      <c r="CK99" s="74"/>
      <c r="CL99" s="74"/>
      <c r="CM99" s="74"/>
      <c r="CN99" s="74"/>
      <c r="CO99" s="74"/>
      <c r="CP99" s="74"/>
      <c r="CQ99" s="75"/>
      <c r="CR99" s="235">
        <v>35560</v>
      </c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7"/>
      <c r="DJ99" s="235">
        <v>5508274.04</v>
      </c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36"/>
      <c r="DX99" s="236"/>
      <c r="DY99" s="236"/>
      <c r="DZ99" s="236"/>
      <c r="EA99" s="237"/>
      <c r="EB99" s="235"/>
      <c r="EC99" s="236"/>
      <c r="ED99" s="236"/>
      <c r="EE99" s="236"/>
      <c r="EF99" s="236"/>
      <c r="EG99" s="236"/>
      <c r="EH99" s="236"/>
      <c r="EI99" s="236"/>
      <c r="EJ99" s="236"/>
      <c r="EK99" s="236"/>
      <c r="EL99" s="236"/>
      <c r="EM99" s="236"/>
      <c r="EN99" s="236"/>
      <c r="EO99" s="236"/>
      <c r="EP99" s="236"/>
      <c r="EQ99" s="236"/>
      <c r="ER99" s="236"/>
      <c r="ES99" s="237"/>
      <c r="ET99" s="241">
        <f>SUM(CR99:ES100)</f>
        <v>5543834.04</v>
      </c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3"/>
    </row>
    <row r="100" spans="1:194" ht="12" customHeight="1">
      <c r="A100" s="209" t="s">
        <v>81</v>
      </c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10"/>
      <c r="BZ100" s="82"/>
      <c r="CA100" s="83"/>
      <c r="CB100" s="83"/>
      <c r="CC100" s="83"/>
      <c r="CD100" s="83"/>
      <c r="CE100" s="83"/>
      <c r="CF100" s="84"/>
      <c r="CG100" s="76"/>
      <c r="CH100" s="77"/>
      <c r="CI100" s="77"/>
      <c r="CJ100" s="77"/>
      <c r="CK100" s="77"/>
      <c r="CL100" s="77"/>
      <c r="CM100" s="77"/>
      <c r="CN100" s="77"/>
      <c r="CO100" s="77"/>
      <c r="CP100" s="77"/>
      <c r="CQ100" s="78"/>
      <c r="CR100" s="238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40"/>
      <c r="DJ100" s="238"/>
      <c r="DK100" s="239"/>
      <c r="DL100" s="239"/>
      <c r="DM100" s="239"/>
      <c r="DN100" s="239"/>
      <c r="DO100" s="239"/>
      <c r="DP100" s="239"/>
      <c r="DQ100" s="239"/>
      <c r="DR100" s="239"/>
      <c r="DS100" s="239"/>
      <c r="DT100" s="239"/>
      <c r="DU100" s="239"/>
      <c r="DV100" s="239"/>
      <c r="DW100" s="239"/>
      <c r="DX100" s="239"/>
      <c r="DY100" s="239"/>
      <c r="DZ100" s="239"/>
      <c r="EA100" s="240"/>
      <c r="EB100" s="238"/>
      <c r="EC100" s="239"/>
      <c r="ED100" s="239"/>
      <c r="EE100" s="239"/>
      <c r="EF100" s="239"/>
      <c r="EG100" s="239"/>
      <c r="EH100" s="239"/>
      <c r="EI100" s="239"/>
      <c r="EJ100" s="239"/>
      <c r="EK100" s="239"/>
      <c r="EL100" s="239"/>
      <c r="EM100" s="239"/>
      <c r="EN100" s="239"/>
      <c r="EO100" s="239"/>
      <c r="EP100" s="239"/>
      <c r="EQ100" s="239"/>
      <c r="ER100" s="239"/>
      <c r="ES100" s="240"/>
      <c r="ET100" s="244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6"/>
    </row>
    <row r="101" spans="1:194" ht="15" customHeight="1">
      <c r="A101" s="211" t="s">
        <v>82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2"/>
      <c r="BZ101" s="65" t="s">
        <v>94</v>
      </c>
      <c r="CA101" s="66"/>
      <c r="CB101" s="66"/>
      <c r="CC101" s="66"/>
      <c r="CD101" s="66"/>
      <c r="CE101" s="66"/>
      <c r="CF101" s="66"/>
      <c r="CG101" s="97">
        <v>440</v>
      </c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250">
        <v>16792.88</v>
      </c>
      <c r="CS101" s="250"/>
      <c r="CT101" s="250"/>
      <c r="CU101" s="250"/>
      <c r="CV101" s="250"/>
      <c r="CW101" s="250"/>
      <c r="CX101" s="250"/>
      <c r="CY101" s="250"/>
      <c r="CZ101" s="250"/>
      <c r="DA101" s="250"/>
      <c r="DB101" s="250"/>
      <c r="DC101" s="250"/>
      <c r="DD101" s="250"/>
      <c r="DE101" s="250"/>
      <c r="DF101" s="250"/>
      <c r="DG101" s="250"/>
      <c r="DH101" s="250"/>
      <c r="DI101" s="250"/>
      <c r="DJ101" s="250">
        <v>5427688.5300000003</v>
      </c>
      <c r="DK101" s="250"/>
      <c r="DL101" s="250"/>
      <c r="DM101" s="250"/>
      <c r="DN101" s="250"/>
      <c r="DO101" s="250"/>
      <c r="DP101" s="250"/>
      <c r="DQ101" s="250"/>
      <c r="DR101" s="250"/>
      <c r="DS101" s="250"/>
      <c r="DT101" s="250"/>
      <c r="DU101" s="250"/>
      <c r="DV101" s="250"/>
      <c r="DW101" s="250"/>
      <c r="DX101" s="250"/>
      <c r="DY101" s="250"/>
      <c r="DZ101" s="250"/>
      <c r="EA101" s="250"/>
      <c r="EB101" s="250"/>
      <c r="EC101" s="250"/>
      <c r="ED101" s="250"/>
      <c r="EE101" s="250"/>
      <c r="EF101" s="250"/>
      <c r="EG101" s="250"/>
      <c r="EH101" s="250"/>
      <c r="EI101" s="250"/>
      <c r="EJ101" s="250"/>
      <c r="EK101" s="250"/>
      <c r="EL101" s="250"/>
      <c r="EM101" s="250"/>
      <c r="EN101" s="250"/>
      <c r="EO101" s="250"/>
      <c r="EP101" s="250"/>
      <c r="EQ101" s="250"/>
      <c r="ER101" s="250"/>
      <c r="ES101" s="250"/>
      <c r="ET101" s="233">
        <f>SUM(CR101:ES101)</f>
        <v>5444481.4100000001</v>
      </c>
      <c r="EU101" s="233"/>
      <c r="EV101" s="233"/>
      <c r="EW101" s="233"/>
      <c r="EX101" s="233"/>
      <c r="EY101" s="233"/>
      <c r="EZ101" s="233"/>
      <c r="FA101" s="233"/>
      <c r="FB101" s="233"/>
      <c r="FC101" s="233"/>
      <c r="FD101" s="233"/>
      <c r="FE101" s="233"/>
      <c r="FF101" s="233"/>
      <c r="FG101" s="233"/>
      <c r="FH101" s="233"/>
      <c r="FI101" s="233"/>
      <c r="FJ101" s="233"/>
      <c r="FK101" s="234"/>
    </row>
    <row r="102" spans="1:194" ht="15" customHeight="1">
      <c r="A102" s="213" t="s">
        <v>202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4"/>
      <c r="BZ102" s="65" t="s">
        <v>203</v>
      </c>
      <c r="CA102" s="66"/>
      <c r="CB102" s="66"/>
      <c r="CC102" s="66"/>
      <c r="CD102" s="66"/>
      <c r="CE102" s="66"/>
      <c r="CF102" s="66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233">
        <f>CR103-CR105</f>
        <v>0</v>
      </c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>
        <f>DJ103-DJ105</f>
        <v>0</v>
      </c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33"/>
      <c r="DW102" s="233"/>
      <c r="DX102" s="233"/>
      <c r="DY102" s="233"/>
      <c r="DZ102" s="233"/>
      <c r="EA102" s="233"/>
      <c r="EB102" s="233">
        <f>EB103-EB105</f>
        <v>0</v>
      </c>
      <c r="EC102" s="233"/>
      <c r="ED102" s="233"/>
      <c r="EE102" s="233"/>
      <c r="EF102" s="233"/>
      <c r="EG102" s="233"/>
      <c r="EH102" s="233"/>
      <c r="EI102" s="233"/>
      <c r="EJ102" s="233"/>
      <c r="EK102" s="233"/>
      <c r="EL102" s="233"/>
      <c r="EM102" s="233"/>
      <c r="EN102" s="233"/>
      <c r="EO102" s="233"/>
      <c r="EP102" s="233"/>
      <c r="EQ102" s="233"/>
      <c r="ER102" s="233"/>
      <c r="ES102" s="233"/>
      <c r="ET102" s="233">
        <f>SUM(CR102:ES102)</f>
        <v>0</v>
      </c>
      <c r="EU102" s="233"/>
      <c r="EV102" s="233"/>
      <c r="EW102" s="233"/>
      <c r="EX102" s="233"/>
      <c r="EY102" s="233"/>
      <c r="EZ102" s="233"/>
      <c r="FA102" s="233"/>
      <c r="FB102" s="233"/>
      <c r="FC102" s="233"/>
      <c r="FD102" s="233"/>
      <c r="FE102" s="233"/>
      <c r="FF102" s="233"/>
      <c r="FG102" s="233"/>
      <c r="FH102" s="233"/>
      <c r="FI102" s="233"/>
      <c r="FJ102" s="233"/>
      <c r="FK102" s="234"/>
    </row>
    <row r="103" spans="1:194" ht="12" customHeight="1">
      <c r="A103" s="205" t="s">
        <v>23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6"/>
      <c r="BZ103" s="79" t="s">
        <v>206</v>
      </c>
      <c r="CA103" s="80"/>
      <c r="CB103" s="80"/>
      <c r="CC103" s="80"/>
      <c r="CD103" s="80"/>
      <c r="CE103" s="80"/>
      <c r="CF103" s="81"/>
      <c r="CG103" s="73" t="s">
        <v>208</v>
      </c>
      <c r="CH103" s="74"/>
      <c r="CI103" s="74"/>
      <c r="CJ103" s="74"/>
      <c r="CK103" s="74"/>
      <c r="CL103" s="74"/>
      <c r="CM103" s="74"/>
      <c r="CN103" s="74"/>
      <c r="CO103" s="74"/>
      <c r="CP103" s="74"/>
      <c r="CQ103" s="75"/>
      <c r="CR103" s="235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7"/>
      <c r="DJ103" s="235">
        <v>4773226.8499999996</v>
      </c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36"/>
      <c r="DW103" s="236"/>
      <c r="DX103" s="236"/>
      <c r="DY103" s="236"/>
      <c r="DZ103" s="236"/>
      <c r="EA103" s="237"/>
      <c r="EB103" s="235"/>
      <c r="EC103" s="236"/>
      <c r="ED103" s="236"/>
      <c r="EE103" s="236"/>
      <c r="EF103" s="236"/>
      <c r="EG103" s="236"/>
      <c r="EH103" s="236"/>
      <c r="EI103" s="236"/>
      <c r="EJ103" s="236"/>
      <c r="EK103" s="236"/>
      <c r="EL103" s="236"/>
      <c r="EM103" s="236"/>
      <c r="EN103" s="236"/>
      <c r="EO103" s="236"/>
      <c r="EP103" s="236"/>
      <c r="EQ103" s="236"/>
      <c r="ER103" s="236"/>
      <c r="ES103" s="237"/>
      <c r="ET103" s="241">
        <f>SUM(CR103:ES104)</f>
        <v>4773226.8499999996</v>
      </c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3"/>
    </row>
    <row r="104" spans="1:194" ht="12" customHeight="1">
      <c r="A104" s="209" t="s">
        <v>204</v>
      </c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10"/>
      <c r="BZ104" s="82"/>
      <c r="CA104" s="83"/>
      <c r="CB104" s="83"/>
      <c r="CC104" s="83"/>
      <c r="CD104" s="83"/>
      <c r="CE104" s="83"/>
      <c r="CF104" s="84"/>
      <c r="CG104" s="76"/>
      <c r="CH104" s="77"/>
      <c r="CI104" s="77"/>
      <c r="CJ104" s="77"/>
      <c r="CK104" s="77"/>
      <c r="CL104" s="77"/>
      <c r="CM104" s="77"/>
      <c r="CN104" s="77"/>
      <c r="CO104" s="77"/>
      <c r="CP104" s="77"/>
      <c r="CQ104" s="78"/>
      <c r="CR104" s="238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40"/>
      <c r="DJ104" s="238"/>
      <c r="DK104" s="239"/>
      <c r="DL104" s="239"/>
      <c r="DM104" s="239"/>
      <c r="DN104" s="239"/>
      <c r="DO104" s="239"/>
      <c r="DP104" s="239"/>
      <c r="DQ104" s="239"/>
      <c r="DR104" s="239"/>
      <c r="DS104" s="239"/>
      <c r="DT104" s="239"/>
      <c r="DU104" s="239"/>
      <c r="DV104" s="239"/>
      <c r="DW104" s="239"/>
      <c r="DX104" s="239"/>
      <c r="DY104" s="239"/>
      <c r="DZ104" s="239"/>
      <c r="EA104" s="240"/>
      <c r="EB104" s="238"/>
      <c r="EC104" s="239"/>
      <c r="ED104" s="239"/>
      <c r="EE104" s="239"/>
      <c r="EF104" s="239"/>
      <c r="EG104" s="239"/>
      <c r="EH104" s="239"/>
      <c r="EI104" s="239"/>
      <c r="EJ104" s="239"/>
      <c r="EK104" s="239"/>
      <c r="EL104" s="239"/>
      <c r="EM104" s="239"/>
      <c r="EN104" s="239"/>
      <c r="EO104" s="239"/>
      <c r="EP104" s="239"/>
      <c r="EQ104" s="239"/>
      <c r="ER104" s="239"/>
      <c r="ES104" s="240"/>
      <c r="ET104" s="244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6"/>
    </row>
    <row r="105" spans="1:194" ht="15" customHeight="1">
      <c r="A105" s="211" t="s">
        <v>205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2"/>
      <c r="BZ105" s="65" t="s">
        <v>207</v>
      </c>
      <c r="CA105" s="66"/>
      <c r="CB105" s="66"/>
      <c r="CC105" s="66"/>
      <c r="CD105" s="66"/>
      <c r="CE105" s="66"/>
      <c r="CF105" s="66"/>
      <c r="CG105" s="97" t="s">
        <v>208</v>
      </c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250"/>
      <c r="CS105" s="250"/>
      <c r="CT105" s="250"/>
      <c r="CU105" s="250"/>
      <c r="CV105" s="250"/>
      <c r="CW105" s="250"/>
      <c r="CX105" s="250"/>
      <c r="CY105" s="250"/>
      <c r="CZ105" s="250"/>
      <c r="DA105" s="250"/>
      <c r="DB105" s="250"/>
      <c r="DC105" s="250"/>
      <c r="DD105" s="250"/>
      <c r="DE105" s="250"/>
      <c r="DF105" s="250"/>
      <c r="DG105" s="250"/>
      <c r="DH105" s="250"/>
      <c r="DI105" s="250"/>
      <c r="DJ105" s="250">
        <v>4773226.8499999996</v>
      </c>
      <c r="DK105" s="250"/>
      <c r="DL105" s="250"/>
      <c r="DM105" s="250"/>
      <c r="DN105" s="250"/>
      <c r="DO105" s="250"/>
      <c r="DP105" s="250"/>
      <c r="DQ105" s="250"/>
      <c r="DR105" s="250"/>
      <c r="DS105" s="250"/>
      <c r="DT105" s="250"/>
      <c r="DU105" s="250"/>
      <c r="DV105" s="250"/>
      <c r="DW105" s="250"/>
      <c r="DX105" s="250"/>
      <c r="DY105" s="250"/>
      <c r="DZ105" s="250"/>
      <c r="EA105" s="250"/>
      <c r="EB105" s="250"/>
      <c r="EC105" s="250"/>
      <c r="ED105" s="250"/>
      <c r="EE105" s="250"/>
      <c r="EF105" s="250"/>
      <c r="EG105" s="250"/>
      <c r="EH105" s="250"/>
      <c r="EI105" s="250"/>
      <c r="EJ105" s="250"/>
      <c r="EK105" s="250"/>
      <c r="EL105" s="250"/>
      <c r="EM105" s="250"/>
      <c r="EN105" s="250"/>
      <c r="EO105" s="250"/>
      <c r="EP105" s="250"/>
      <c r="EQ105" s="250"/>
      <c r="ER105" s="250"/>
      <c r="ES105" s="250"/>
      <c r="ET105" s="233">
        <f>SUM(CR105:ES105)</f>
        <v>4773226.8499999996</v>
      </c>
      <c r="EU105" s="233"/>
      <c r="EV105" s="233"/>
      <c r="EW105" s="233"/>
      <c r="EX105" s="233"/>
      <c r="EY105" s="233"/>
      <c r="EZ105" s="233"/>
      <c r="FA105" s="233"/>
      <c r="FB105" s="233"/>
      <c r="FC105" s="233"/>
      <c r="FD105" s="233"/>
      <c r="FE105" s="233"/>
      <c r="FF105" s="233"/>
      <c r="FG105" s="233"/>
      <c r="FH105" s="233"/>
      <c r="FI105" s="233"/>
      <c r="FJ105" s="233"/>
      <c r="FK105" s="234"/>
    </row>
    <row r="106" spans="1:194" ht="15" customHeight="1">
      <c r="FJ106" s="42"/>
      <c r="FK106" s="41" t="s">
        <v>164</v>
      </c>
    </row>
    <row r="107" spans="1:194" s="12" customFormat="1" ht="33" customHeight="1">
      <c r="A107" s="161" t="s">
        <v>136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 t="s">
        <v>137</v>
      </c>
      <c r="CA107" s="123"/>
      <c r="CB107" s="123"/>
      <c r="CC107" s="123"/>
      <c r="CD107" s="123"/>
      <c r="CE107" s="123"/>
      <c r="CF107" s="123"/>
      <c r="CG107" s="123" t="s">
        <v>173</v>
      </c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253" t="s">
        <v>174</v>
      </c>
      <c r="CS107" s="253"/>
      <c r="CT107" s="253"/>
      <c r="CU107" s="253"/>
      <c r="CV107" s="253"/>
      <c r="CW107" s="253"/>
      <c r="CX107" s="253"/>
      <c r="CY107" s="253"/>
      <c r="CZ107" s="253"/>
      <c r="DA107" s="253"/>
      <c r="DB107" s="253"/>
      <c r="DC107" s="253"/>
      <c r="DD107" s="253"/>
      <c r="DE107" s="253"/>
      <c r="DF107" s="253"/>
      <c r="DG107" s="253"/>
      <c r="DH107" s="253"/>
      <c r="DI107" s="253"/>
      <c r="DJ107" s="253" t="s">
        <v>175</v>
      </c>
      <c r="DK107" s="253"/>
      <c r="DL107" s="253"/>
      <c r="DM107" s="253"/>
      <c r="DN107" s="253"/>
      <c r="DO107" s="253"/>
      <c r="DP107" s="253"/>
      <c r="DQ107" s="253"/>
      <c r="DR107" s="253"/>
      <c r="DS107" s="253"/>
      <c r="DT107" s="253"/>
      <c r="DU107" s="253"/>
      <c r="DV107" s="253"/>
      <c r="DW107" s="253"/>
      <c r="DX107" s="253"/>
      <c r="DY107" s="253"/>
      <c r="DZ107" s="253"/>
      <c r="EA107" s="253"/>
      <c r="EB107" s="253" t="s">
        <v>2</v>
      </c>
      <c r="EC107" s="253"/>
      <c r="ED107" s="253"/>
      <c r="EE107" s="253"/>
      <c r="EF107" s="253"/>
      <c r="EG107" s="253"/>
      <c r="EH107" s="253"/>
      <c r="EI107" s="253"/>
      <c r="EJ107" s="253"/>
      <c r="EK107" s="253"/>
      <c r="EL107" s="253"/>
      <c r="EM107" s="253"/>
      <c r="EN107" s="253"/>
      <c r="EO107" s="253"/>
      <c r="EP107" s="253"/>
      <c r="EQ107" s="253"/>
      <c r="ER107" s="253"/>
      <c r="ES107" s="253"/>
      <c r="ET107" s="253" t="s">
        <v>1</v>
      </c>
      <c r="EU107" s="253"/>
      <c r="EV107" s="253"/>
      <c r="EW107" s="253"/>
      <c r="EX107" s="253"/>
      <c r="EY107" s="253"/>
      <c r="EZ107" s="253"/>
      <c r="FA107" s="253"/>
      <c r="FB107" s="253"/>
      <c r="FC107" s="253"/>
      <c r="FD107" s="253"/>
      <c r="FE107" s="253"/>
      <c r="FF107" s="253"/>
      <c r="FG107" s="253"/>
      <c r="FH107" s="253"/>
      <c r="FI107" s="253"/>
      <c r="FJ107" s="253"/>
      <c r="FK107" s="256"/>
      <c r="FL107" s="39"/>
      <c r="FM107" s="39"/>
      <c r="FN107" s="39"/>
    </row>
    <row r="108" spans="1:194" s="13" customFormat="1" ht="12" customHeight="1" thickBot="1">
      <c r="A108" s="158">
        <v>1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98">
        <v>2</v>
      </c>
      <c r="CA108" s="98"/>
      <c r="CB108" s="98"/>
      <c r="CC108" s="98"/>
      <c r="CD108" s="98"/>
      <c r="CE108" s="98"/>
      <c r="CF108" s="98"/>
      <c r="CG108" s="98">
        <v>3</v>
      </c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255">
        <v>4</v>
      </c>
      <c r="CS108" s="255"/>
      <c r="CT108" s="255"/>
      <c r="CU108" s="255"/>
      <c r="CV108" s="255"/>
      <c r="CW108" s="255"/>
      <c r="CX108" s="2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>
        <v>5</v>
      </c>
      <c r="DK108" s="255"/>
      <c r="DL108" s="255"/>
      <c r="DM108" s="255"/>
      <c r="DN108" s="255"/>
      <c r="DO108" s="255"/>
      <c r="DP108" s="255"/>
      <c r="DQ108" s="255"/>
      <c r="DR108" s="255"/>
      <c r="DS108" s="255"/>
      <c r="DT108" s="255"/>
      <c r="DU108" s="255"/>
      <c r="DV108" s="255"/>
      <c r="DW108" s="255"/>
      <c r="DX108" s="255"/>
      <c r="DY108" s="255"/>
      <c r="DZ108" s="255"/>
      <c r="EA108" s="255"/>
      <c r="EB108" s="255">
        <v>6</v>
      </c>
      <c r="EC108" s="255"/>
      <c r="ED108" s="255"/>
      <c r="EE108" s="255"/>
      <c r="EF108" s="255"/>
      <c r="EG108" s="255"/>
      <c r="EH108" s="255"/>
      <c r="EI108" s="255"/>
      <c r="EJ108" s="255"/>
      <c r="EK108" s="255"/>
      <c r="EL108" s="255"/>
      <c r="EM108" s="255"/>
      <c r="EN108" s="255"/>
      <c r="EO108" s="255"/>
      <c r="EP108" s="255"/>
      <c r="EQ108" s="255"/>
      <c r="ER108" s="255"/>
      <c r="ES108" s="255"/>
      <c r="ET108" s="255">
        <v>7</v>
      </c>
      <c r="EU108" s="255"/>
      <c r="EV108" s="255"/>
      <c r="EW108" s="255"/>
      <c r="EX108" s="255"/>
      <c r="EY108" s="255"/>
      <c r="EZ108" s="255"/>
      <c r="FA108" s="255"/>
      <c r="FB108" s="255"/>
      <c r="FC108" s="255"/>
      <c r="FD108" s="255"/>
      <c r="FE108" s="255"/>
      <c r="FF108" s="255"/>
      <c r="FG108" s="255"/>
      <c r="FH108" s="255"/>
      <c r="FI108" s="255"/>
      <c r="FJ108" s="255"/>
      <c r="FK108" s="269"/>
      <c r="FL108" s="40"/>
      <c r="FM108" s="40"/>
      <c r="FN108" s="40"/>
    </row>
    <row r="109" spans="1:194" ht="25.5" customHeight="1">
      <c r="A109" s="207" t="s">
        <v>98</v>
      </c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8"/>
      <c r="BZ109" s="138" t="s">
        <v>95</v>
      </c>
      <c r="CA109" s="139"/>
      <c r="CB109" s="139"/>
      <c r="CC109" s="139"/>
      <c r="CD109" s="139"/>
      <c r="CE109" s="139"/>
      <c r="CF109" s="139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254">
        <f>CR110-CR138</f>
        <v>-148276.65000000002</v>
      </c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>
        <f>DJ110-DJ138</f>
        <v>589644.5</v>
      </c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>
        <f>EB110-EB138</f>
        <v>0</v>
      </c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>
        <f>SUM(CR109:ES109)</f>
        <v>441367.85</v>
      </c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  <c r="FF109" s="254"/>
      <c r="FG109" s="254"/>
      <c r="FH109" s="254"/>
      <c r="FI109" s="254"/>
      <c r="FJ109" s="254"/>
      <c r="FK109" s="270"/>
    </row>
    <row r="110" spans="1:194" ht="23.25" customHeight="1">
      <c r="A110" s="124" t="s">
        <v>235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5"/>
      <c r="BZ110" s="65" t="s">
        <v>101</v>
      </c>
      <c r="CA110" s="66"/>
      <c r="CB110" s="66"/>
      <c r="CC110" s="66"/>
      <c r="CD110" s="66"/>
      <c r="CE110" s="66"/>
      <c r="CF110" s="66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233">
        <f>CR111+CR115+CR119+CR123+CR127+CR131</f>
        <v>-145301.65000000002</v>
      </c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>
        <f>DJ111+DJ115+DJ119+DJ123+DJ127+DJ131</f>
        <v>332405.57999999821</v>
      </c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33"/>
      <c r="DW110" s="233"/>
      <c r="DX110" s="233"/>
      <c r="DY110" s="233"/>
      <c r="DZ110" s="233"/>
      <c r="EA110" s="233"/>
      <c r="EB110" s="233">
        <f>EB111+EB115+EB119+EB123+EB127+EB131</f>
        <v>0</v>
      </c>
      <c r="EC110" s="233"/>
      <c r="ED110" s="233"/>
      <c r="EE110" s="233"/>
      <c r="EF110" s="233"/>
      <c r="EG110" s="233"/>
      <c r="EH110" s="233"/>
      <c r="EI110" s="233"/>
      <c r="EJ110" s="233"/>
      <c r="EK110" s="233"/>
      <c r="EL110" s="233"/>
      <c r="EM110" s="233"/>
      <c r="EN110" s="233"/>
      <c r="EO110" s="233"/>
      <c r="EP110" s="233"/>
      <c r="EQ110" s="233"/>
      <c r="ER110" s="233"/>
      <c r="ES110" s="233"/>
      <c r="ET110" s="233">
        <f>SUM(CR110:ES110)</f>
        <v>187103.92999999819</v>
      </c>
      <c r="EU110" s="233"/>
      <c r="EV110" s="233"/>
      <c r="EW110" s="233"/>
      <c r="EX110" s="233"/>
      <c r="EY110" s="233"/>
      <c r="EZ110" s="233"/>
      <c r="FA110" s="233"/>
      <c r="FB110" s="233"/>
      <c r="FC110" s="233"/>
      <c r="FD110" s="233"/>
      <c r="FE110" s="233"/>
      <c r="FF110" s="233"/>
      <c r="FG110" s="233"/>
      <c r="FH110" s="233"/>
      <c r="FI110" s="233"/>
      <c r="FJ110" s="233"/>
      <c r="FK110" s="234"/>
      <c r="FM110" s="229"/>
      <c r="FN110" s="229"/>
      <c r="FO110" s="229"/>
      <c r="FP110" s="229"/>
      <c r="FQ110" s="229"/>
      <c r="FR110" s="229"/>
      <c r="FS110" s="229"/>
      <c r="FT110" s="229"/>
      <c r="FU110" s="229"/>
      <c r="FV110" s="229"/>
      <c r="FW110" s="229"/>
      <c r="FX110" s="229"/>
      <c r="FY110" s="229"/>
      <c r="FZ110" s="47"/>
      <c r="GA110" s="229"/>
      <c r="GB110" s="229"/>
      <c r="GC110" s="229"/>
      <c r="GD110" s="229"/>
      <c r="GE110" s="229"/>
      <c r="GF110" s="229"/>
      <c r="GG110" s="229"/>
      <c r="GH110" s="229"/>
      <c r="GI110" s="229"/>
      <c r="GJ110" s="229"/>
      <c r="GK110" s="229"/>
      <c r="GL110" s="229"/>
    </row>
    <row r="111" spans="1:194" ht="15" customHeight="1">
      <c r="A111" s="126" t="s">
        <v>209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7"/>
      <c r="BZ111" s="65" t="s">
        <v>102</v>
      </c>
      <c r="CA111" s="66"/>
      <c r="CB111" s="66"/>
      <c r="CC111" s="66"/>
      <c r="CD111" s="66"/>
      <c r="CE111" s="66"/>
      <c r="CF111" s="66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233">
        <f>CR112-CR114</f>
        <v>0</v>
      </c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3"/>
      <c r="DD111" s="233"/>
      <c r="DE111" s="233"/>
      <c r="DF111" s="233"/>
      <c r="DG111" s="233"/>
      <c r="DH111" s="233"/>
      <c r="DI111" s="233"/>
      <c r="DJ111" s="233">
        <f>DJ112-DJ114</f>
        <v>355742.41999999806</v>
      </c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33"/>
      <c r="DW111" s="233"/>
      <c r="DX111" s="233"/>
      <c r="DY111" s="233"/>
      <c r="DZ111" s="233"/>
      <c r="EA111" s="233"/>
      <c r="EB111" s="233">
        <f>EB112-EB114</f>
        <v>0</v>
      </c>
      <c r="EC111" s="233"/>
      <c r="ED111" s="233"/>
      <c r="EE111" s="233"/>
      <c r="EF111" s="233"/>
      <c r="EG111" s="233"/>
      <c r="EH111" s="233"/>
      <c r="EI111" s="233"/>
      <c r="EJ111" s="233"/>
      <c r="EK111" s="233"/>
      <c r="EL111" s="233"/>
      <c r="EM111" s="233"/>
      <c r="EN111" s="233"/>
      <c r="EO111" s="233"/>
      <c r="EP111" s="233"/>
      <c r="EQ111" s="233"/>
      <c r="ER111" s="233"/>
      <c r="ES111" s="233"/>
      <c r="ET111" s="233">
        <f>SUM(CR111:ES111)</f>
        <v>355742.41999999806</v>
      </c>
      <c r="EU111" s="233"/>
      <c r="EV111" s="233"/>
      <c r="EW111" s="233"/>
      <c r="EX111" s="233"/>
      <c r="EY111" s="233"/>
      <c r="EZ111" s="233"/>
      <c r="FA111" s="233"/>
      <c r="FB111" s="233"/>
      <c r="FC111" s="233"/>
      <c r="FD111" s="233"/>
      <c r="FE111" s="233"/>
      <c r="FF111" s="233"/>
      <c r="FG111" s="233"/>
      <c r="FH111" s="233"/>
      <c r="FI111" s="233"/>
      <c r="FJ111" s="233"/>
      <c r="FK111" s="234"/>
      <c r="FM111" s="32" t="s">
        <v>258</v>
      </c>
    </row>
    <row r="112" spans="1:194" ht="12" customHeight="1">
      <c r="A112" s="128" t="s">
        <v>23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9"/>
      <c r="BZ112" s="79" t="s">
        <v>103</v>
      </c>
      <c r="CA112" s="80"/>
      <c r="CB112" s="80"/>
      <c r="CC112" s="80"/>
      <c r="CD112" s="80"/>
      <c r="CE112" s="80"/>
      <c r="CF112" s="81"/>
      <c r="CG112" s="73">
        <v>510</v>
      </c>
      <c r="CH112" s="74"/>
      <c r="CI112" s="74"/>
      <c r="CJ112" s="74"/>
      <c r="CK112" s="74"/>
      <c r="CL112" s="74"/>
      <c r="CM112" s="74"/>
      <c r="CN112" s="74"/>
      <c r="CO112" s="74"/>
      <c r="CP112" s="74"/>
      <c r="CQ112" s="75"/>
      <c r="CR112" s="235">
        <v>247939.31</v>
      </c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7"/>
      <c r="DJ112" s="235">
        <v>30743716.539999999</v>
      </c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36"/>
      <c r="DX112" s="236"/>
      <c r="DY112" s="236"/>
      <c r="DZ112" s="236"/>
      <c r="EA112" s="237"/>
      <c r="EB112" s="235"/>
      <c r="EC112" s="236"/>
      <c r="ED112" s="236"/>
      <c r="EE112" s="236"/>
      <c r="EF112" s="236"/>
      <c r="EG112" s="236"/>
      <c r="EH112" s="236"/>
      <c r="EI112" s="236"/>
      <c r="EJ112" s="236"/>
      <c r="EK112" s="236"/>
      <c r="EL112" s="236"/>
      <c r="EM112" s="236"/>
      <c r="EN112" s="236"/>
      <c r="EO112" s="236"/>
      <c r="EP112" s="236"/>
      <c r="EQ112" s="236"/>
      <c r="ER112" s="236"/>
      <c r="ES112" s="237"/>
      <c r="ET112" s="241">
        <f>SUM(CR112:ES113)</f>
        <v>30991655.849999998</v>
      </c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3"/>
    </row>
    <row r="113" spans="1:194" ht="12" customHeight="1">
      <c r="A113" s="196" t="s">
        <v>210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7"/>
      <c r="BZ113" s="82"/>
      <c r="CA113" s="83"/>
      <c r="CB113" s="83"/>
      <c r="CC113" s="83"/>
      <c r="CD113" s="83"/>
      <c r="CE113" s="83"/>
      <c r="CF113" s="84"/>
      <c r="CG113" s="76"/>
      <c r="CH113" s="77"/>
      <c r="CI113" s="77"/>
      <c r="CJ113" s="77"/>
      <c r="CK113" s="77"/>
      <c r="CL113" s="77"/>
      <c r="CM113" s="77"/>
      <c r="CN113" s="77"/>
      <c r="CO113" s="77"/>
      <c r="CP113" s="77"/>
      <c r="CQ113" s="78"/>
      <c r="CR113" s="238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40"/>
      <c r="DJ113" s="238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40"/>
      <c r="EB113" s="238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40"/>
      <c r="ET113" s="244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6"/>
      <c r="FM113" s="230" t="s">
        <v>259</v>
      </c>
      <c r="FN113" s="230"/>
      <c r="FO113" s="230"/>
      <c r="FP113" s="230"/>
      <c r="FQ113" s="230"/>
      <c r="FR113" s="230"/>
      <c r="FS113" s="230"/>
      <c r="FT113" s="230"/>
      <c r="FU113" s="230"/>
      <c r="FV113" s="230"/>
      <c r="FW113" s="230"/>
      <c r="FX113" s="230"/>
      <c r="FY113" s="230"/>
      <c r="FZ113" s="230"/>
      <c r="GA113" s="230"/>
      <c r="GB113" s="230"/>
      <c r="GC113" s="230"/>
      <c r="GD113" s="230"/>
      <c r="GE113" s="230"/>
      <c r="GF113" s="230"/>
      <c r="GG113" s="230"/>
      <c r="GH113" s="230"/>
      <c r="GI113" s="230"/>
      <c r="GJ113" s="230"/>
      <c r="GK113" s="230"/>
      <c r="GL113" s="230"/>
    </row>
    <row r="114" spans="1:194" ht="15" customHeight="1">
      <c r="A114" s="135" t="s">
        <v>211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6"/>
      <c r="BZ114" s="65" t="s">
        <v>104</v>
      </c>
      <c r="CA114" s="66"/>
      <c r="CB114" s="66"/>
      <c r="CC114" s="66"/>
      <c r="CD114" s="66"/>
      <c r="CE114" s="66"/>
      <c r="CF114" s="66"/>
      <c r="CG114" s="97">
        <v>610</v>
      </c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250">
        <v>247939.31</v>
      </c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>
        <v>30387974.120000001</v>
      </c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33">
        <f>SUM(CR114:ES114)</f>
        <v>30635913.43</v>
      </c>
      <c r="EU114" s="233"/>
      <c r="EV114" s="233"/>
      <c r="EW114" s="233"/>
      <c r="EX114" s="233"/>
      <c r="EY114" s="233"/>
      <c r="EZ114" s="233"/>
      <c r="FA114" s="233"/>
      <c r="FB114" s="233"/>
      <c r="FC114" s="233"/>
      <c r="FD114" s="233"/>
      <c r="FE114" s="233"/>
      <c r="FF114" s="233"/>
      <c r="FG114" s="233"/>
      <c r="FH114" s="233"/>
      <c r="FI114" s="233"/>
      <c r="FJ114" s="233"/>
      <c r="FK114" s="234"/>
      <c r="FM114" s="230"/>
      <c r="FN114" s="230"/>
      <c r="FO114" s="230"/>
      <c r="FP114" s="230"/>
      <c r="FQ114" s="230"/>
      <c r="FR114" s="230"/>
      <c r="FS114" s="230"/>
      <c r="FT114" s="230"/>
      <c r="FU114" s="230"/>
      <c r="FV114" s="230"/>
      <c r="FW114" s="230"/>
      <c r="FX114" s="230"/>
      <c r="FY114" s="230"/>
      <c r="FZ114" s="230"/>
      <c r="GA114" s="230"/>
      <c r="GB114" s="230"/>
      <c r="GC114" s="230"/>
      <c r="GD114" s="230"/>
      <c r="GE114" s="230"/>
      <c r="GF114" s="230"/>
      <c r="GG114" s="230"/>
      <c r="GH114" s="230"/>
      <c r="GI114" s="230"/>
      <c r="GJ114" s="230"/>
      <c r="GK114" s="230"/>
      <c r="GL114" s="230"/>
    </row>
    <row r="115" spans="1:194" ht="15" customHeight="1">
      <c r="A115" s="126" t="s">
        <v>212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7"/>
      <c r="BZ115" s="65" t="s">
        <v>105</v>
      </c>
      <c r="CA115" s="66"/>
      <c r="CB115" s="66"/>
      <c r="CC115" s="66"/>
      <c r="CD115" s="66"/>
      <c r="CE115" s="66"/>
      <c r="CF115" s="66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233">
        <f>CR116-CR118</f>
        <v>0</v>
      </c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>
        <f>DJ116-DJ118</f>
        <v>0</v>
      </c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33"/>
      <c r="DW115" s="233"/>
      <c r="DX115" s="233"/>
      <c r="DY115" s="233"/>
      <c r="DZ115" s="233"/>
      <c r="EA115" s="233"/>
      <c r="EB115" s="233">
        <f>EB116-EB118</f>
        <v>0</v>
      </c>
      <c r="EC115" s="233"/>
      <c r="ED115" s="233"/>
      <c r="EE115" s="233"/>
      <c r="EF115" s="233"/>
      <c r="EG115" s="233"/>
      <c r="EH115" s="233"/>
      <c r="EI115" s="233"/>
      <c r="EJ115" s="233"/>
      <c r="EK115" s="233"/>
      <c r="EL115" s="233"/>
      <c r="EM115" s="233"/>
      <c r="EN115" s="233"/>
      <c r="EO115" s="233"/>
      <c r="EP115" s="233"/>
      <c r="EQ115" s="233"/>
      <c r="ER115" s="233"/>
      <c r="ES115" s="233"/>
      <c r="ET115" s="233">
        <f>SUM(CR115:ES115)</f>
        <v>0</v>
      </c>
      <c r="EU115" s="233"/>
      <c r="EV115" s="233"/>
      <c r="EW115" s="233"/>
      <c r="EX115" s="233"/>
      <c r="EY115" s="233"/>
      <c r="EZ115" s="233"/>
      <c r="FA115" s="233"/>
      <c r="FB115" s="233"/>
      <c r="FC115" s="233"/>
      <c r="FD115" s="233"/>
      <c r="FE115" s="233"/>
      <c r="FF115" s="233"/>
      <c r="FG115" s="233"/>
      <c r="FH115" s="233"/>
      <c r="FI115" s="233"/>
      <c r="FJ115" s="233"/>
      <c r="FK115" s="234"/>
      <c r="FM115" s="230"/>
      <c r="FN115" s="230"/>
      <c r="FO115" s="230"/>
      <c r="FP115" s="230"/>
      <c r="FQ115" s="230"/>
      <c r="FR115" s="230"/>
      <c r="FS115" s="230"/>
      <c r="FT115" s="230"/>
      <c r="FU115" s="230"/>
      <c r="FV115" s="230"/>
      <c r="FW115" s="230"/>
      <c r="FX115" s="230"/>
      <c r="FY115" s="230"/>
      <c r="FZ115" s="230"/>
      <c r="GA115" s="230"/>
      <c r="GB115" s="230"/>
      <c r="GC115" s="230"/>
      <c r="GD115" s="230"/>
      <c r="GE115" s="230"/>
      <c r="GF115" s="230"/>
      <c r="GG115" s="230"/>
      <c r="GH115" s="230"/>
      <c r="GI115" s="230"/>
      <c r="GJ115" s="230"/>
      <c r="GK115" s="230"/>
      <c r="GL115" s="230"/>
    </row>
    <row r="116" spans="1:194" ht="12" customHeight="1">
      <c r="A116" s="128" t="s">
        <v>23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9"/>
      <c r="BZ116" s="79" t="s">
        <v>106</v>
      </c>
      <c r="CA116" s="80"/>
      <c r="CB116" s="80"/>
      <c r="CC116" s="80"/>
      <c r="CD116" s="80"/>
      <c r="CE116" s="80"/>
      <c r="CF116" s="81"/>
      <c r="CG116" s="73">
        <v>520</v>
      </c>
      <c r="CH116" s="74"/>
      <c r="CI116" s="74"/>
      <c r="CJ116" s="74"/>
      <c r="CK116" s="74"/>
      <c r="CL116" s="74"/>
      <c r="CM116" s="74"/>
      <c r="CN116" s="74"/>
      <c r="CO116" s="74"/>
      <c r="CP116" s="74"/>
      <c r="CQ116" s="75"/>
      <c r="CR116" s="235"/>
      <c r="CS116" s="236"/>
      <c r="CT116" s="236"/>
      <c r="CU116" s="236"/>
      <c r="CV116" s="236"/>
      <c r="CW116" s="236"/>
      <c r="CX116" s="236"/>
      <c r="CY116" s="236"/>
      <c r="CZ116" s="236"/>
      <c r="DA116" s="236"/>
      <c r="DB116" s="236"/>
      <c r="DC116" s="236"/>
      <c r="DD116" s="236"/>
      <c r="DE116" s="236"/>
      <c r="DF116" s="236"/>
      <c r="DG116" s="236"/>
      <c r="DH116" s="236"/>
      <c r="DI116" s="237"/>
      <c r="DJ116" s="235"/>
      <c r="DK116" s="236"/>
      <c r="DL116" s="236"/>
      <c r="DM116" s="236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6"/>
      <c r="DX116" s="236"/>
      <c r="DY116" s="236"/>
      <c r="DZ116" s="236"/>
      <c r="EA116" s="237"/>
      <c r="EB116" s="235"/>
      <c r="EC116" s="236"/>
      <c r="ED116" s="236"/>
      <c r="EE116" s="236"/>
      <c r="EF116" s="236"/>
      <c r="EG116" s="236"/>
      <c r="EH116" s="236"/>
      <c r="EI116" s="236"/>
      <c r="EJ116" s="236"/>
      <c r="EK116" s="236"/>
      <c r="EL116" s="236"/>
      <c r="EM116" s="236"/>
      <c r="EN116" s="236"/>
      <c r="EO116" s="236"/>
      <c r="EP116" s="236"/>
      <c r="EQ116" s="236"/>
      <c r="ER116" s="236"/>
      <c r="ES116" s="237"/>
      <c r="ET116" s="241">
        <f>SUM(CR116:ES117)</f>
        <v>0</v>
      </c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3"/>
    </row>
    <row r="117" spans="1:194" ht="12" customHeight="1">
      <c r="A117" s="209" t="s">
        <v>213</v>
      </c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10"/>
      <c r="BZ117" s="82"/>
      <c r="CA117" s="83"/>
      <c r="CB117" s="83"/>
      <c r="CC117" s="83"/>
      <c r="CD117" s="83"/>
      <c r="CE117" s="83"/>
      <c r="CF117" s="84"/>
      <c r="CG117" s="76"/>
      <c r="CH117" s="77"/>
      <c r="CI117" s="77"/>
      <c r="CJ117" s="77"/>
      <c r="CK117" s="77"/>
      <c r="CL117" s="77"/>
      <c r="CM117" s="77"/>
      <c r="CN117" s="77"/>
      <c r="CO117" s="77"/>
      <c r="CP117" s="77"/>
      <c r="CQ117" s="78"/>
      <c r="CR117" s="238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40"/>
      <c r="DJ117" s="238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40"/>
      <c r="EB117" s="238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40"/>
      <c r="ET117" s="244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6"/>
    </row>
    <row r="118" spans="1:194" ht="15" customHeight="1">
      <c r="A118" s="211" t="s">
        <v>214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2"/>
      <c r="BZ118" s="65" t="s">
        <v>107</v>
      </c>
      <c r="CA118" s="66"/>
      <c r="CB118" s="66"/>
      <c r="CC118" s="66"/>
      <c r="CD118" s="66"/>
      <c r="CE118" s="66"/>
      <c r="CF118" s="66"/>
      <c r="CG118" s="97">
        <v>620</v>
      </c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250"/>
      <c r="CS118" s="250"/>
      <c r="CT118" s="250"/>
      <c r="CU118" s="250"/>
      <c r="CV118" s="250"/>
      <c r="CW118" s="250"/>
      <c r="CX118" s="250"/>
      <c r="CY118" s="250"/>
      <c r="CZ118" s="250"/>
      <c r="DA118" s="250"/>
      <c r="DB118" s="250"/>
      <c r="DC118" s="250"/>
      <c r="DD118" s="250"/>
      <c r="DE118" s="250"/>
      <c r="DF118" s="250"/>
      <c r="DG118" s="250"/>
      <c r="DH118" s="250"/>
      <c r="DI118" s="250"/>
      <c r="DJ118" s="250"/>
      <c r="DK118" s="250"/>
      <c r="DL118" s="250"/>
      <c r="DM118" s="250"/>
      <c r="DN118" s="250"/>
      <c r="DO118" s="250"/>
      <c r="DP118" s="250"/>
      <c r="DQ118" s="250"/>
      <c r="DR118" s="250"/>
      <c r="DS118" s="250"/>
      <c r="DT118" s="250"/>
      <c r="DU118" s="250"/>
      <c r="DV118" s="250"/>
      <c r="DW118" s="250"/>
      <c r="DX118" s="250"/>
      <c r="DY118" s="250"/>
      <c r="DZ118" s="250"/>
      <c r="EA118" s="250"/>
      <c r="EB118" s="250"/>
      <c r="EC118" s="250"/>
      <c r="ED118" s="250"/>
      <c r="EE118" s="250"/>
      <c r="EF118" s="250"/>
      <c r="EG118" s="250"/>
      <c r="EH118" s="250"/>
      <c r="EI118" s="250"/>
      <c r="EJ118" s="250"/>
      <c r="EK118" s="250"/>
      <c r="EL118" s="250"/>
      <c r="EM118" s="250"/>
      <c r="EN118" s="250"/>
      <c r="EO118" s="250"/>
      <c r="EP118" s="250"/>
      <c r="EQ118" s="250"/>
      <c r="ER118" s="250"/>
      <c r="ES118" s="250"/>
      <c r="ET118" s="233">
        <f>SUM(CR118:ES118)</f>
        <v>0</v>
      </c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4"/>
    </row>
    <row r="119" spans="1:194" ht="15" customHeight="1">
      <c r="A119" s="126" t="s">
        <v>96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7"/>
      <c r="BZ119" s="65" t="s">
        <v>108</v>
      </c>
      <c r="CA119" s="66"/>
      <c r="CB119" s="66"/>
      <c r="CC119" s="66"/>
      <c r="CD119" s="66"/>
      <c r="CE119" s="66"/>
      <c r="CF119" s="66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233">
        <f>CR120-CR122</f>
        <v>0</v>
      </c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>
        <f>DJ120-DJ122</f>
        <v>0</v>
      </c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>
        <f>EB120-EB122</f>
        <v>0</v>
      </c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>
        <f>SUM(CR119:ES119)</f>
        <v>0</v>
      </c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4"/>
    </row>
    <row r="120" spans="1:194" ht="12" customHeight="1">
      <c r="A120" s="128" t="s">
        <v>23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9"/>
      <c r="BZ120" s="79" t="s">
        <v>109</v>
      </c>
      <c r="CA120" s="80"/>
      <c r="CB120" s="80"/>
      <c r="CC120" s="80"/>
      <c r="CD120" s="80"/>
      <c r="CE120" s="80"/>
      <c r="CF120" s="81"/>
      <c r="CG120" s="73">
        <v>530</v>
      </c>
      <c r="CH120" s="74"/>
      <c r="CI120" s="74"/>
      <c r="CJ120" s="74"/>
      <c r="CK120" s="74"/>
      <c r="CL120" s="74"/>
      <c r="CM120" s="74"/>
      <c r="CN120" s="74"/>
      <c r="CO120" s="74"/>
      <c r="CP120" s="74"/>
      <c r="CQ120" s="75"/>
      <c r="CR120" s="235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7"/>
      <c r="DJ120" s="235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36"/>
      <c r="DX120" s="236"/>
      <c r="DY120" s="236"/>
      <c r="DZ120" s="236"/>
      <c r="EA120" s="237"/>
      <c r="EB120" s="235"/>
      <c r="EC120" s="236"/>
      <c r="ED120" s="236"/>
      <c r="EE120" s="236"/>
      <c r="EF120" s="236"/>
      <c r="EG120" s="236"/>
      <c r="EH120" s="236"/>
      <c r="EI120" s="236"/>
      <c r="EJ120" s="236"/>
      <c r="EK120" s="236"/>
      <c r="EL120" s="236"/>
      <c r="EM120" s="236"/>
      <c r="EN120" s="236"/>
      <c r="EO120" s="236"/>
      <c r="EP120" s="236"/>
      <c r="EQ120" s="236"/>
      <c r="ER120" s="236"/>
      <c r="ES120" s="237"/>
      <c r="ET120" s="241">
        <f>SUM(CR120:ES121)</f>
        <v>0</v>
      </c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3"/>
    </row>
    <row r="121" spans="1:194" ht="12" customHeight="1">
      <c r="A121" s="196" t="s">
        <v>99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7"/>
      <c r="BZ121" s="82"/>
      <c r="CA121" s="83"/>
      <c r="CB121" s="83"/>
      <c r="CC121" s="83"/>
      <c r="CD121" s="83"/>
      <c r="CE121" s="83"/>
      <c r="CF121" s="84"/>
      <c r="CG121" s="76"/>
      <c r="CH121" s="77"/>
      <c r="CI121" s="77"/>
      <c r="CJ121" s="77"/>
      <c r="CK121" s="77"/>
      <c r="CL121" s="77"/>
      <c r="CM121" s="77"/>
      <c r="CN121" s="77"/>
      <c r="CO121" s="77"/>
      <c r="CP121" s="77"/>
      <c r="CQ121" s="78"/>
      <c r="CR121" s="238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0"/>
      <c r="DJ121" s="238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40"/>
      <c r="EB121" s="238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40"/>
      <c r="ET121" s="244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6"/>
    </row>
    <row r="122" spans="1:194" ht="15" customHeight="1">
      <c r="A122" s="135" t="s">
        <v>100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6"/>
      <c r="BZ122" s="65" t="s">
        <v>110</v>
      </c>
      <c r="CA122" s="66"/>
      <c r="CB122" s="66"/>
      <c r="CC122" s="66"/>
      <c r="CD122" s="66"/>
      <c r="CE122" s="66"/>
      <c r="CF122" s="66"/>
      <c r="CG122" s="97">
        <v>630</v>
      </c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250"/>
      <c r="CS122" s="250"/>
      <c r="CT122" s="250"/>
      <c r="CU122" s="250"/>
      <c r="CV122" s="250"/>
      <c r="CW122" s="250"/>
      <c r="CX122" s="250"/>
      <c r="CY122" s="250"/>
      <c r="CZ122" s="250"/>
      <c r="DA122" s="250"/>
      <c r="DB122" s="250"/>
      <c r="DC122" s="250"/>
      <c r="DD122" s="250"/>
      <c r="DE122" s="250"/>
      <c r="DF122" s="250"/>
      <c r="DG122" s="250"/>
      <c r="DH122" s="250"/>
      <c r="DI122" s="250"/>
      <c r="DJ122" s="250"/>
      <c r="DK122" s="250"/>
      <c r="DL122" s="250"/>
      <c r="DM122" s="250"/>
      <c r="DN122" s="250"/>
      <c r="DO122" s="250"/>
      <c r="DP122" s="250"/>
      <c r="DQ122" s="250"/>
      <c r="DR122" s="250"/>
      <c r="DS122" s="250"/>
      <c r="DT122" s="250"/>
      <c r="DU122" s="250"/>
      <c r="DV122" s="250"/>
      <c r="DW122" s="250"/>
      <c r="DX122" s="250"/>
      <c r="DY122" s="250"/>
      <c r="DZ122" s="250"/>
      <c r="EA122" s="250"/>
      <c r="EB122" s="250"/>
      <c r="EC122" s="250"/>
      <c r="ED122" s="250"/>
      <c r="EE122" s="250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33">
        <f>SUM(CR122:ES122)</f>
        <v>0</v>
      </c>
      <c r="EU122" s="233"/>
      <c r="EV122" s="233"/>
      <c r="EW122" s="233"/>
      <c r="EX122" s="233"/>
      <c r="EY122" s="233"/>
      <c r="EZ122" s="233"/>
      <c r="FA122" s="233"/>
      <c r="FB122" s="233"/>
      <c r="FC122" s="233"/>
      <c r="FD122" s="233"/>
      <c r="FE122" s="233"/>
      <c r="FF122" s="233"/>
      <c r="FG122" s="233"/>
      <c r="FH122" s="233"/>
      <c r="FI122" s="233"/>
      <c r="FJ122" s="233"/>
      <c r="FK122" s="234"/>
    </row>
    <row r="123" spans="1:194" ht="15" customHeight="1">
      <c r="A123" s="126" t="s">
        <v>215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7"/>
      <c r="BZ123" s="65" t="s">
        <v>111</v>
      </c>
      <c r="CA123" s="66"/>
      <c r="CB123" s="66"/>
      <c r="CC123" s="66"/>
      <c r="CD123" s="66"/>
      <c r="CE123" s="66"/>
      <c r="CF123" s="66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233">
        <f>CR124-CR126</f>
        <v>0</v>
      </c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>
        <f>DJ124-DJ126</f>
        <v>0</v>
      </c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33"/>
      <c r="DX123" s="233"/>
      <c r="DY123" s="233"/>
      <c r="DZ123" s="233"/>
      <c r="EA123" s="233"/>
      <c r="EB123" s="233">
        <f>EB124-EB126</f>
        <v>0</v>
      </c>
      <c r="EC123" s="233"/>
      <c r="ED123" s="233"/>
      <c r="EE123" s="233"/>
      <c r="EF123" s="233"/>
      <c r="EG123" s="233"/>
      <c r="EH123" s="233"/>
      <c r="EI123" s="233"/>
      <c r="EJ123" s="233"/>
      <c r="EK123" s="233"/>
      <c r="EL123" s="233"/>
      <c r="EM123" s="233"/>
      <c r="EN123" s="233"/>
      <c r="EO123" s="233"/>
      <c r="EP123" s="233"/>
      <c r="EQ123" s="233"/>
      <c r="ER123" s="233"/>
      <c r="ES123" s="233"/>
      <c r="ET123" s="233">
        <f>SUM(CR123:ES123)</f>
        <v>0</v>
      </c>
      <c r="EU123" s="233"/>
      <c r="EV123" s="233"/>
      <c r="EW123" s="233"/>
      <c r="EX123" s="233"/>
      <c r="EY123" s="233"/>
      <c r="EZ123" s="233"/>
      <c r="FA123" s="233"/>
      <c r="FB123" s="233"/>
      <c r="FC123" s="233"/>
      <c r="FD123" s="233"/>
      <c r="FE123" s="233"/>
      <c r="FF123" s="233"/>
      <c r="FG123" s="233"/>
      <c r="FH123" s="233"/>
      <c r="FI123" s="233"/>
      <c r="FJ123" s="233"/>
      <c r="FK123" s="234"/>
    </row>
    <row r="124" spans="1:194" ht="12" customHeight="1">
      <c r="A124" s="128" t="s">
        <v>23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9"/>
      <c r="BZ124" s="79" t="s">
        <v>112</v>
      </c>
      <c r="CA124" s="80"/>
      <c r="CB124" s="80"/>
      <c r="CC124" s="80"/>
      <c r="CD124" s="80"/>
      <c r="CE124" s="80"/>
      <c r="CF124" s="81"/>
      <c r="CG124" s="73">
        <v>540</v>
      </c>
      <c r="CH124" s="74"/>
      <c r="CI124" s="74"/>
      <c r="CJ124" s="74"/>
      <c r="CK124" s="74"/>
      <c r="CL124" s="74"/>
      <c r="CM124" s="74"/>
      <c r="CN124" s="74"/>
      <c r="CO124" s="74"/>
      <c r="CP124" s="74"/>
      <c r="CQ124" s="75"/>
      <c r="CR124" s="235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7"/>
      <c r="DJ124" s="235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6"/>
      <c r="DX124" s="236"/>
      <c r="DY124" s="236"/>
      <c r="DZ124" s="236"/>
      <c r="EA124" s="237"/>
      <c r="EB124" s="235"/>
      <c r="EC124" s="236"/>
      <c r="ED124" s="236"/>
      <c r="EE124" s="236"/>
      <c r="EF124" s="236"/>
      <c r="EG124" s="236"/>
      <c r="EH124" s="236"/>
      <c r="EI124" s="236"/>
      <c r="EJ124" s="236"/>
      <c r="EK124" s="236"/>
      <c r="EL124" s="236"/>
      <c r="EM124" s="236"/>
      <c r="EN124" s="236"/>
      <c r="EO124" s="236"/>
      <c r="EP124" s="236"/>
      <c r="EQ124" s="236"/>
      <c r="ER124" s="236"/>
      <c r="ES124" s="237"/>
      <c r="ET124" s="241">
        <f>SUM(CR124:ES125)</f>
        <v>0</v>
      </c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3"/>
    </row>
    <row r="125" spans="1:194" ht="12" customHeight="1">
      <c r="A125" s="196" t="s">
        <v>216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7"/>
      <c r="BZ125" s="82"/>
      <c r="CA125" s="83"/>
      <c r="CB125" s="83"/>
      <c r="CC125" s="83"/>
      <c r="CD125" s="83"/>
      <c r="CE125" s="83"/>
      <c r="CF125" s="84"/>
      <c r="CG125" s="76"/>
      <c r="CH125" s="77"/>
      <c r="CI125" s="77"/>
      <c r="CJ125" s="77"/>
      <c r="CK125" s="77"/>
      <c r="CL125" s="77"/>
      <c r="CM125" s="77"/>
      <c r="CN125" s="77"/>
      <c r="CO125" s="77"/>
      <c r="CP125" s="77"/>
      <c r="CQ125" s="78"/>
      <c r="CR125" s="238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40"/>
      <c r="DJ125" s="238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40"/>
      <c r="EB125" s="238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40"/>
      <c r="ET125" s="244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6"/>
    </row>
    <row r="126" spans="1:194" ht="15" customHeight="1">
      <c r="A126" s="135" t="s">
        <v>217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6"/>
      <c r="BZ126" s="65" t="s">
        <v>113</v>
      </c>
      <c r="CA126" s="66"/>
      <c r="CB126" s="66"/>
      <c r="CC126" s="66"/>
      <c r="CD126" s="66"/>
      <c r="CE126" s="66"/>
      <c r="CF126" s="66"/>
      <c r="CG126" s="97">
        <v>640</v>
      </c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33">
        <f>SUM(CR126:ES126)</f>
        <v>0</v>
      </c>
      <c r="EU126" s="233"/>
      <c r="EV126" s="233"/>
      <c r="EW126" s="233"/>
      <c r="EX126" s="233"/>
      <c r="EY126" s="233"/>
      <c r="EZ126" s="233"/>
      <c r="FA126" s="233"/>
      <c r="FB126" s="233"/>
      <c r="FC126" s="233"/>
      <c r="FD126" s="233"/>
      <c r="FE126" s="233"/>
      <c r="FF126" s="233"/>
      <c r="FG126" s="233"/>
      <c r="FH126" s="233"/>
      <c r="FI126" s="233"/>
      <c r="FJ126" s="233"/>
      <c r="FK126" s="234"/>
    </row>
    <row r="127" spans="1:194" ht="15" customHeight="1">
      <c r="A127" s="126" t="s">
        <v>97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7"/>
      <c r="BZ127" s="65" t="s">
        <v>114</v>
      </c>
      <c r="CA127" s="66"/>
      <c r="CB127" s="66"/>
      <c r="CC127" s="66"/>
      <c r="CD127" s="66"/>
      <c r="CE127" s="66"/>
      <c r="CF127" s="66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233">
        <f>CR128-CR130</f>
        <v>0</v>
      </c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>
        <f>DJ128-DJ130</f>
        <v>0</v>
      </c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33"/>
      <c r="DX127" s="233"/>
      <c r="DY127" s="233"/>
      <c r="DZ127" s="233"/>
      <c r="EA127" s="233"/>
      <c r="EB127" s="233">
        <f>EB128-EB130</f>
        <v>0</v>
      </c>
      <c r="EC127" s="233"/>
      <c r="ED127" s="233"/>
      <c r="EE127" s="233"/>
      <c r="EF127" s="233"/>
      <c r="EG127" s="233"/>
      <c r="EH127" s="233"/>
      <c r="EI127" s="233"/>
      <c r="EJ127" s="233"/>
      <c r="EK127" s="233"/>
      <c r="EL127" s="233"/>
      <c r="EM127" s="233"/>
      <c r="EN127" s="233"/>
      <c r="EO127" s="233"/>
      <c r="EP127" s="233"/>
      <c r="EQ127" s="233"/>
      <c r="ER127" s="233"/>
      <c r="ES127" s="233"/>
      <c r="ET127" s="233">
        <f>SUM(CR127:ES127)</f>
        <v>0</v>
      </c>
      <c r="EU127" s="233"/>
      <c r="EV127" s="233"/>
      <c r="EW127" s="233"/>
      <c r="EX127" s="233"/>
      <c r="EY127" s="233"/>
      <c r="EZ127" s="233"/>
      <c r="FA127" s="233"/>
      <c r="FB127" s="233"/>
      <c r="FC127" s="233"/>
      <c r="FD127" s="233"/>
      <c r="FE127" s="233"/>
      <c r="FF127" s="233"/>
      <c r="FG127" s="233"/>
      <c r="FH127" s="233"/>
      <c r="FI127" s="233"/>
      <c r="FJ127" s="233"/>
      <c r="FK127" s="234"/>
    </row>
    <row r="128" spans="1:194" ht="12" customHeight="1">
      <c r="A128" s="128" t="s">
        <v>23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9"/>
      <c r="BZ128" s="79" t="s">
        <v>115</v>
      </c>
      <c r="CA128" s="80"/>
      <c r="CB128" s="80"/>
      <c r="CC128" s="80"/>
      <c r="CD128" s="80"/>
      <c r="CE128" s="80"/>
      <c r="CF128" s="81"/>
      <c r="CG128" s="73">
        <v>550</v>
      </c>
      <c r="CH128" s="74"/>
      <c r="CI128" s="74"/>
      <c r="CJ128" s="74"/>
      <c r="CK128" s="74"/>
      <c r="CL128" s="74"/>
      <c r="CM128" s="74"/>
      <c r="CN128" s="74"/>
      <c r="CO128" s="74"/>
      <c r="CP128" s="74"/>
      <c r="CQ128" s="75"/>
      <c r="CR128" s="235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7"/>
      <c r="DJ128" s="235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36"/>
      <c r="DX128" s="236"/>
      <c r="DY128" s="236"/>
      <c r="DZ128" s="236"/>
      <c r="EA128" s="237"/>
      <c r="EB128" s="235"/>
      <c r="EC128" s="236"/>
      <c r="ED128" s="236"/>
      <c r="EE128" s="236"/>
      <c r="EF128" s="236"/>
      <c r="EG128" s="236"/>
      <c r="EH128" s="236"/>
      <c r="EI128" s="236"/>
      <c r="EJ128" s="236"/>
      <c r="EK128" s="236"/>
      <c r="EL128" s="236"/>
      <c r="EM128" s="236"/>
      <c r="EN128" s="236"/>
      <c r="EO128" s="236"/>
      <c r="EP128" s="236"/>
      <c r="EQ128" s="236"/>
      <c r="ER128" s="236"/>
      <c r="ES128" s="237"/>
      <c r="ET128" s="241">
        <f>SUM(CR128:ES129)</f>
        <v>0</v>
      </c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3"/>
    </row>
    <row r="129" spans="1:194" ht="12" customHeight="1">
      <c r="A129" s="196" t="s">
        <v>218</v>
      </c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7"/>
      <c r="BZ129" s="82"/>
      <c r="CA129" s="83"/>
      <c r="CB129" s="83"/>
      <c r="CC129" s="83"/>
      <c r="CD129" s="83"/>
      <c r="CE129" s="83"/>
      <c r="CF129" s="84"/>
      <c r="CG129" s="76"/>
      <c r="CH129" s="77"/>
      <c r="CI129" s="77"/>
      <c r="CJ129" s="77"/>
      <c r="CK129" s="77"/>
      <c r="CL129" s="77"/>
      <c r="CM129" s="77"/>
      <c r="CN129" s="77"/>
      <c r="CO129" s="77"/>
      <c r="CP129" s="77"/>
      <c r="CQ129" s="78"/>
      <c r="CR129" s="238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40"/>
      <c r="DJ129" s="238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40"/>
      <c r="EB129" s="238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40"/>
      <c r="ET129" s="244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245"/>
      <c r="FF129" s="245"/>
      <c r="FG129" s="245"/>
      <c r="FH129" s="245"/>
      <c r="FI129" s="245"/>
      <c r="FJ129" s="245"/>
      <c r="FK129" s="246"/>
    </row>
    <row r="130" spans="1:194" ht="15" customHeight="1">
      <c r="A130" s="135" t="s">
        <v>219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6"/>
      <c r="BZ130" s="65" t="s">
        <v>116</v>
      </c>
      <c r="CA130" s="66"/>
      <c r="CB130" s="66"/>
      <c r="CC130" s="66"/>
      <c r="CD130" s="66"/>
      <c r="CE130" s="66"/>
      <c r="CF130" s="66"/>
      <c r="CG130" s="97">
        <v>650</v>
      </c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33">
        <f>SUM(CR130:ES130)</f>
        <v>0</v>
      </c>
      <c r="EU130" s="233"/>
      <c r="EV130" s="233"/>
      <c r="EW130" s="233"/>
      <c r="EX130" s="233"/>
      <c r="EY130" s="233"/>
      <c r="EZ130" s="233"/>
      <c r="FA130" s="233"/>
      <c r="FB130" s="233"/>
      <c r="FC130" s="233"/>
      <c r="FD130" s="233"/>
      <c r="FE130" s="233"/>
      <c r="FF130" s="233"/>
      <c r="FG130" s="233"/>
      <c r="FH130" s="233"/>
      <c r="FI130" s="233"/>
      <c r="FJ130" s="233"/>
      <c r="FK130" s="234"/>
      <c r="FM130" s="228" t="s">
        <v>256</v>
      </c>
      <c r="FN130" s="228"/>
      <c r="FO130" s="228"/>
      <c r="FP130" s="228"/>
      <c r="FQ130" s="228"/>
      <c r="FR130" s="228"/>
      <c r="FS130" s="228"/>
      <c r="FT130" s="228"/>
      <c r="FU130" s="228"/>
      <c r="FV130" s="228"/>
      <c r="FW130" s="228"/>
      <c r="FX130" s="228"/>
      <c r="FY130" s="228"/>
      <c r="FZ130" s="228"/>
      <c r="GA130" s="228"/>
      <c r="GC130" s="228" t="s">
        <v>257</v>
      </c>
      <c r="GD130" s="228"/>
      <c r="GE130" s="228"/>
      <c r="GF130" s="228"/>
      <c r="GG130" s="228"/>
      <c r="GH130" s="228"/>
      <c r="GI130" s="228"/>
      <c r="GJ130" s="228"/>
      <c r="GK130" s="228"/>
      <c r="GL130" s="228"/>
    </row>
    <row r="131" spans="1:194" ht="24" customHeight="1">
      <c r="A131" s="126" t="s">
        <v>220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7"/>
      <c r="BZ131" s="65" t="s">
        <v>117</v>
      </c>
      <c r="CA131" s="66"/>
      <c r="CB131" s="66"/>
      <c r="CC131" s="66"/>
      <c r="CD131" s="66"/>
      <c r="CE131" s="66"/>
      <c r="CF131" s="66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233">
        <f>CR132-CR134</f>
        <v>-145301.65000000002</v>
      </c>
      <c r="CS131" s="233"/>
      <c r="CT131" s="233"/>
      <c r="CU131" s="233"/>
      <c r="CV131" s="233"/>
      <c r="CW131" s="233"/>
      <c r="CX131" s="233"/>
      <c r="CY131" s="233"/>
      <c r="CZ131" s="233"/>
      <c r="DA131" s="233"/>
      <c r="DB131" s="233"/>
      <c r="DC131" s="233"/>
      <c r="DD131" s="233"/>
      <c r="DE131" s="233"/>
      <c r="DF131" s="233"/>
      <c r="DG131" s="233"/>
      <c r="DH131" s="233"/>
      <c r="DI131" s="233"/>
      <c r="DJ131" s="233">
        <f>DJ132-DJ134</f>
        <v>-23336.839999999851</v>
      </c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33"/>
      <c r="DX131" s="233"/>
      <c r="DY131" s="233"/>
      <c r="DZ131" s="233"/>
      <c r="EA131" s="233"/>
      <c r="EB131" s="233">
        <f>EB132-EB134</f>
        <v>0</v>
      </c>
      <c r="EC131" s="233"/>
      <c r="ED131" s="233"/>
      <c r="EE131" s="233"/>
      <c r="EF131" s="233"/>
      <c r="EG131" s="233"/>
      <c r="EH131" s="233"/>
      <c r="EI131" s="233"/>
      <c r="EJ131" s="233"/>
      <c r="EK131" s="233"/>
      <c r="EL131" s="233"/>
      <c r="EM131" s="233"/>
      <c r="EN131" s="233"/>
      <c r="EO131" s="233"/>
      <c r="EP131" s="233"/>
      <c r="EQ131" s="233"/>
      <c r="ER131" s="233"/>
      <c r="ES131" s="233"/>
      <c r="ET131" s="233">
        <f>SUM(CR131:ES131)</f>
        <v>-168638.48999999987</v>
      </c>
      <c r="EU131" s="233"/>
      <c r="EV131" s="233"/>
      <c r="EW131" s="233"/>
      <c r="EX131" s="233"/>
      <c r="EY131" s="233"/>
      <c r="EZ131" s="233"/>
      <c r="FA131" s="233"/>
      <c r="FB131" s="233"/>
      <c r="FC131" s="233"/>
      <c r="FD131" s="233"/>
      <c r="FE131" s="233"/>
      <c r="FF131" s="233"/>
      <c r="FG131" s="233"/>
      <c r="FH131" s="233"/>
      <c r="FI131" s="233"/>
      <c r="FJ131" s="233"/>
      <c r="FK131" s="234"/>
      <c r="FM131" s="229"/>
      <c r="FN131" s="229"/>
      <c r="FO131" s="229"/>
      <c r="FP131" s="229"/>
      <c r="FQ131" s="229"/>
      <c r="FR131" s="229"/>
      <c r="FS131" s="229"/>
      <c r="FT131" s="229"/>
      <c r="FU131" s="229"/>
      <c r="FV131" s="229"/>
      <c r="FW131" s="229"/>
      <c r="FX131" s="229"/>
      <c r="FY131" s="229"/>
      <c r="FZ131" s="229"/>
      <c r="GA131" s="229"/>
      <c r="GB131" s="229"/>
      <c r="GC131" s="229"/>
      <c r="GD131" s="229"/>
      <c r="GE131" s="229"/>
      <c r="GF131" s="229"/>
      <c r="GG131" s="229"/>
      <c r="GH131" s="229"/>
      <c r="GI131" s="229"/>
      <c r="GJ131" s="229"/>
      <c r="GK131" s="229"/>
      <c r="GL131" s="229"/>
    </row>
    <row r="132" spans="1:194" ht="12" customHeight="1">
      <c r="A132" s="128" t="s">
        <v>23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9"/>
      <c r="BZ132" s="79" t="s">
        <v>118</v>
      </c>
      <c r="CA132" s="80"/>
      <c r="CB132" s="80"/>
      <c r="CC132" s="80"/>
      <c r="CD132" s="80"/>
      <c r="CE132" s="80"/>
      <c r="CF132" s="81"/>
      <c r="CG132" s="73">
        <v>560</v>
      </c>
      <c r="CH132" s="74"/>
      <c r="CI132" s="74"/>
      <c r="CJ132" s="74"/>
      <c r="CK132" s="74"/>
      <c r="CL132" s="74"/>
      <c r="CM132" s="74"/>
      <c r="CN132" s="74"/>
      <c r="CO132" s="74"/>
      <c r="CP132" s="74"/>
      <c r="CQ132" s="75"/>
      <c r="CR132" s="235">
        <v>469333.77</v>
      </c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7"/>
      <c r="DJ132" s="235">
        <v>31345564.219999999</v>
      </c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6"/>
      <c r="DX132" s="236"/>
      <c r="DY132" s="236"/>
      <c r="DZ132" s="236"/>
      <c r="EA132" s="237"/>
      <c r="EB132" s="235"/>
      <c r="EC132" s="236"/>
      <c r="ED132" s="236"/>
      <c r="EE132" s="236"/>
      <c r="EF132" s="236"/>
      <c r="EG132" s="236"/>
      <c r="EH132" s="236"/>
      <c r="EI132" s="236"/>
      <c r="EJ132" s="236"/>
      <c r="EK132" s="236"/>
      <c r="EL132" s="236"/>
      <c r="EM132" s="236"/>
      <c r="EN132" s="236"/>
      <c r="EO132" s="236"/>
      <c r="EP132" s="236"/>
      <c r="EQ132" s="236"/>
      <c r="ER132" s="236"/>
      <c r="ES132" s="237"/>
      <c r="ET132" s="241">
        <f>SUM(CR132:ES133)</f>
        <v>31814897.989999998</v>
      </c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3"/>
    </row>
    <row r="133" spans="1:194" ht="12" customHeight="1">
      <c r="A133" s="196" t="s">
        <v>221</v>
      </c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7"/>
      <c r="BZ133" s="82"/>
      <c r="CA133" s="83"/>
      <c r="CB133" s="83"/>
      <c r="CC133" s="83"/>
      <c r="CD133" s="83"/>
      <c r="CE133" s="83"/>
      <c r="CF133" s="84"/>
      <c r="CG133" s="76"/>
      <c r="CH133" s="77"/>
      <c r="CI133" s="77"/>
      <c r="CJ133" s="77"/>
      <c r="CK133" s="77"/>
      <c r="CL133" s="77"/>
      <c r="CM133" s="77"/>
      <c r="CN133" s="77"/>
      <c r="CO133" s="77"/>
      <c r="CP133" s="77"/>
      <c r="CQ133" s="78"/>
      <c r="CR133" s="238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40"/>
      <c r="DJ133" s="238"/>
      <c r="DK133" s="239"/>
      <c r="DL133" s="239"/>
      <c r="DM133" s="239"/>
      <c r="DN133" s="239"/>
      <c r="DO133" s="239"/>
      <c r="DP133" s="239"/>
      <c r="DQ133" s="239"/>
      <c r="DR133" s="239"/>
      <c r="DS133" s="239"/>
      <c r="DT133" s="239"/>
      <c r="DU133" s="239"/>
      <c r="DV133" s="239"/>
      <c r="DW133" s="239"/>
      <c r="DX133" s="239"/>
      <c r="DY133" s="239"/>
      <c r="DZ133" s="239"/>
      <c r="EA133" s="240"/>
      <c r="EB133" s="238"/>
      <c r="EC133" s="239"/>
      <c r="ED133" s="239"/>
      <c r="EE133" s="239"/>
      <c r="EF133" s="239"/>
      <c r="EG133" s="239"/>
      <c r="EH133" s="239"/>
      <c r="EI133" s="239"/>
      <c r="EJ133" s="239"/>
      <c r="EK133" s="239"/>
      <c r="EL133" s="239"/>
      <c r="EM133" s="239"/>
      <c r="EN133" s="239"/>
      <c r="EO133" s="239"/>
      <c r="EP133" s="239"/>
      <c r="EQ133" s="239"/>
      <c r="ER133" s="239"/>
      <c r="ES133" s="240"/>
      <c r="ET133" s="244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6"/>
    </row>
    <row r="134" spans="1:194" ht="15" customHeight="1">
      <c r="A134" s="135" t="s">
        <v>222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6"/>
      <c r="BZ134" s="65" t="s">
        <v>119</v>
      </c>
      <c r="CA134" s="66"/>
      <c r="CB134" s="66"/>
      <c r="CC134" s="66"/>
      <c r="CD134" s="66"/>
      <c r="CE134" s="66"/>
      <c r="CF134" s="66"/>
      <c r="CG134" s="97">
        <v>660</v>
      </c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250">
        <v>614635.42000000004</v>
      </c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>
        <v>31368901.059999999</v>
      </c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  <c r="DV134" s="250"/>
      <c r="DW134" s="250"/>
      <c r="DX134" s="250"/>
      <c r="DY134" s="250"/>
      <c r="DZ134" s="250"/>
      <c r="EA134" s="250"/>
      <c r="EB134" s="250"/>
      <c r="EC134" s="250"/>
      <c r="ED134" s="250"/>
      <c r="EE134" s="250"/>
      <c r="EF134" s="250"/>
      <c r="EG134" s="250"/>
      <c r="EH134" s="250"/>
      <c r="EI134" s="250"/>
      <c r="EJ134" s="250"/>
      <c r="EK134" s="250"/>
      <c r="EL134" s="250"/>
      <c r="EM134" s="250"/>
      <c r="EN134" s="250"/>
      <c r="EO134" s="250"/>
      <c r="EP134" s="250"/>
      <c r="EQ134" s="250"/>
      <c r="ER134" s="250"/>
      <c r="ES134" s="250"/>
      <c r="ET134" s="233">
        <f>SUM(CR134:ES134)</f>
        <v>31983536.48</v>
      </c>
      <c r="EU134" s="233"/>
      <c r="EV134" s="233"/>
      <c r="EW134" s="233"/>
      <c r="EX134" s="233"/>
      <c r="EY134" s="233"/>
      <c r="EZ134" s="233"/>
      <c r="FA134" s="233"/>
      <c r="FB134" s="233"/>
      <c r="FC134" s="233"/>
      <c r="FD134" s="233"/>
      <c r="FE134" s="233"/>
      <c r="FF134" s="233"/>
      <c r="FG134" s="233"/>
      <c r="FH134" s="233"/>
      <c r="FI134" s="233"/>
      <c r="FJ134" s="233"/>
      <c r="FK134" s="234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61" t="s">
        <v>136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 t="s">
        <v>137</v>
      </c>
      <c r="CA136" s="123"/>
      <c r="CB136" s="123"/>
      <c r="CC136" s="123"/>
      <c r="CD136" s="123"/>
      <c r="CE136" s="123"/>
      <c r="CF136" s="123"/>
      <c r="CG136" s="123" t="s">
        <v>173</v>
      </c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253" t="s">
        <v>174</v>
      </c>
      <c r="CS136" s="253"/>
      <c r="CT136" s="253"/>
      <c r="CU136" s="253"/>
      <c r="CV136" s="253"/>
      <c r="CW136" s="253"/>
      <c r="CX136" s="253"/>
      <c r="CY136" s="253"/>
      <c r="CZ136" s="253"/>
      <c r="DA136" s="253"/>
      <c r="DB136" s="253"/>
      <c r="DC136" s="253"/>
      <c r="DD136" s="253"/>
      <c r="DE136" s="253"/>
      <c r="DF136" s="253"/>
      <c r="DG136" s="253"/>
      <c r="DH136" s="253"/>
      <c r="DI136" s="253"/>
      <c r="DJ136" s="253" t="s">
        <v>175</v>
      </c>
      <c r="DK136" s="253"/>
      <c r="DL136" s="253"/>
      <c r="DM136" s="253"/>
      <c r="DN136" s="253"/>
      <c r="DO136" s="253"/>
      <c r="DP136" s="253"/>
      <c r="DQ136" s="253"/>
      <c r="DR136" s="253"/>
      <c r="DS136" s="253"/>
      <c r="DT136" s="253"/>
      <c r="DU136" s="253"/>
      <c r="DV136" s="253"/>
      <c r="DW136" s="253"/>
      <c r="DX136" s="253"/>
      <c r="DY136" s="253"/>
      <c r="DZ136" s="253"/>
      <c r="EA136" s="253"/>
      <c r="EB136" s="253" t="s">
        <v>2</v>
      </c>
      <c r="EC136" s="253"/>
      <c r="ED136" s="253"/>
      <c r="EE136" s="253"/>
      <c r="EF136" s="253"/>
      <c r="EG136" s="253"/>
      <c r="EH136" s="253"/>
      <c r="EI136" s="253"/>
      <c r="EJ136" s="253"/>
      <c r="EK136" s="253"/>
      <c r="EL136" s="253"/>
      <c r="EM136" s="253"/>
      <c r="EN136" s="253"/>
      <c r="EO136" s="253"/>
      <c r="EP136" s="253"/>
      <c r="EQ136" s="253"/>
      <c r="ER136" s="253"/>
      <c r="ES136" s="253"/>
      <c r="ET136" s="253" t="s">
        <v>1</v>
      </c>
      <c r="EU136" s="253"/>
      <c r="EV136" s="253"/>
      <c r="EW136" s="253"/>
      <c r="EX136" s="253"/>
      <c r="EY136" s="253"/>
      <c r="EZ136" s="253"/>
      <c r="FA136" s="253"/>
      <c r="FB136" s="253"/>
      <c r="FC136" s="253"/>
      <c r="FD136" s="253"/>
      <c r="FE136" s="253"/>
      <c r="FF136" s="253"/>
      <c r="FG136" s="253"/>
      <c r="FH136" s="253"/>
      <c r="FI136" s="253"/>
      <c r="FJ136" s="253"/>
      <c r="FK136" s="256"/>
      <c r="FL136" s="39"/>
      <c r="FM136" s="39"/>
      <c r="FN136" s="39"/>
    </row>
    <row r="137" spans="1:194" ht="12.75" customHeight="1" thickBot="1">
      <c r="A137" s="118">
        <v>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119">
        <v>2</v>
      </c>
      <c r="CA137" s="119"/>
      <c r="CB137" s="119"/>
      <c r="CC137" s="119"/>
      <c r="CD137" s="119"/>
      <c r="CE137" s="119"/>
      <c r="CF137" s="119"/>
      <c r="CG137" s="119">
        <v>3</v>
      </c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293">
        <v>4</v>
      </c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>
        <v>5</v>
      </c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>
        <v>6</v>
      </c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  <c r="EO137" s="293"/>
      <c r="EP137" s="293"/>
      <c r="EQ137" s="293"/>
      <c r="ER137" s="293"/>
      <c r="ES137" s="293"/>
      <c r="ET137" s="293">
        <v>7</v>
      </c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3"/>
      <c r="FI137" s="293"/>
      <c r="FJ137" s="293"/>
      <c r="FK137" s="297"/>
    </row>
    <row r="138" spans="1:194" ht="15" customHeight="1">
      <c r="A138" s="215" t="s">
        <v>143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6"/>
      <c r="BZ138" s="138" t="s">
        <v>122</v>
      </c>
      <c r="CA138" s="139"/>
      <c r="CB138" s="139"/>
      <c r="CC138" s="139"/>
      <c r="CD138" s="139"/>
      <c r="CE138" s="139"/>
      <c r="CF138" s="139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254">
        <f>CR139+CR143+CR147</f>
        <v>2975</v>
      </c>
      <c r="CS138" s="254"/>
      <c r="CT138" s="254"/>
      <c r="CU138" s="254"/>
      <c r="CV138" s="254"/>
      <c r="CW138" s="254"/>
      <c r="CX138" s="254"/>
      <c r="CY138" s="254"/>
      <c r="CZ138" s="254"/>
      <c r="DA138" s="254"/>
      <c r="DB138" s="254"/>
      <c r="DC138" s="254"/>
      <c r="DD138" s="254"/>
      <c r="DE138" s="254"/>
      <c r="DF138" s="254"/>
      <c r="DG138" s="254"/>
      <c r="DH138" s="254"/>
      <c r="DI138" s="254"/>
      <c r="DJ138" s="254">
        <f>DJ139+DJ143+DJ147</f>
        <v>-257238.92000000179</v>
      </c>
      <c r="DK138" s="254"/>
      <c r="DL138" s="254"/>
      <c r="DM138" s="254"/>
      <c r="DN138" s="254"/>
      <c r="DO138" s="254"/>
      <c r="DP138" s="254"/>
      <c r="DQ138" s="254"/>
      <c r="DR138" s="254"/>
      <c r="DS138" s="254"/>
      <c r="DT138" s="254"/>
      <c r="DU138" s="254"/>
      <c r="DV138" s="254"/>
      <c r="DW138" s="254"/>
      <c r="DX138" s="254"/>
      <c r="DY138" s="254"/>
      <c r="DZ138" s="254"/>
      <c r="EA138" s="254"/>
      <c r="EB138" s="254">
        <f>EB139+EB143+EB147</f>
        <v>0</v>
      </c>
      <c r="EC138" s="254"/>
      <c r="ED138" s="254"/>
      <c r="EE138" s="254"/>
      <c r="EF138" s="254"/>
      <c r="EG138" s="254"/>
      <c r="EH138" s="254"/>
      <c r="EI138" s="254"/>
      <c r="EJ138" s="254"/>
      <c r="EK138" s="254"/>
      <c r="EL138" s="254"/>
      <c r="EM138" s="254"/>
      <c r="EN138" s="254"/>
      <c r="EO138" s="254"/>
      <c r="EP138" s="254"/>
      <c r="EQ138" s="254"/>
      <c r="ER138" s="254"/>
      <c r="ES138" s="254"/>
      <c r="ET138" s="254">
        <f>SUM(CR138:ES138)</f>
        <v>-254263.92000000179</v>
      </c>
      <c r="EU138" s="254"/>
      <c r="EV138" s="254"/>
      <c r="EW138" s="254"/>
      <c r="EX138" s="254"/>
      <c r="EY138" s="254"/>
      <c r="EZ138" s="254"/>
      <c r="FA138" s="254"/>
      <c r="FB138" s="254"/>
      <c r="FC138" s="254"/>
      <c r="FD138" s="254"/>
      <c r="FE138" s="254"/>
      <c r="FF138" s="254"/>
      <c r="FG138" s="254"/>
      <c r="FH138" s="254"/>
      <c r="FI138" s="254"/>
      <c r="FJ138" s="254"/>
      <c r="FK138" s="270"/>
    </row>
    <row r="139" spans="1:194" ht="26.25" customHeight="1">
      <c r="A139" s="126" t="s">
        <v>223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7"/>
      <c r="BZ139" s="65" t="s">
        <v>123</v>
      </c>
      <c r="CA139" s="66"/>
      <c r="CB139" s="66"/>
      <c r="CC139" s="66"/>
      <c r="CD139" s="66"/>
      <c r="CE139" s="66"/>
      <c r="CF139" s="66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233">
        <f>CR140-CR142</f>
        <v>0</v>
      </c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>
        <f>DJ140-DJ142</f>
        <v>0</v>
      </c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33"/>
      <c r="DW139" s="233"/>
      <c r="DX139" s="233"/>
      <c r="DY139" s="233"/>
      <c r="DZ139" s="233"/>
      <c r="EA139" s="233"/>
      <c r="EB139" s="233">
        <f>EB140-EB142</f>
        <v>0</v>
      </c>
      <c r="EC139" s="233"/>
      <c r="ED139" s="233"/>
      <c r="EE139" s="233"/>
      <c r="EF139" s="233"/>
      <c r="EG139" s="233"/>
      <c r="EH139" s="233"/>
      <c r="EI139" s="233"/>
      <c r="EJ139" s="233"/>
      <c r="EK139" s="233"/>
      <c r="EL139" s="233"/>
      <c r="EM139" s="233"/>
      <c r="EN139" s="233"/>
      <c r="EO139" s="233"/>
      <c r="EP139" s="233"/>
      <c r="EQ139" s="233"/>
      <c r="ER139" s="233"/>
      <c r="ES139" s="233"/>
      <c r="ET139" s="233">
        <f>SUM(CR139:ES139)</f>
        <v>0</v>
      </c>
      <c r="EU139" s="233"/>
      <c r="EV139" s="233"/>
      <c r="EW139" s="233"/>
      <c r="EX139" s="233"/>
      <c r="EY139" s="233"/>
      <c r="EZ139" s="233"/>
      <c r="FA139" s="233"/>
      <c r="FB139" s="233"/>
      <c r="FC139" s="233"/>
      <c r="FD139" s="233"/>
      <c r="FE139" s="233"/>
      <c r="FF139" s="233"/>
      <c r="FG139" s="233"/>
      <c r="FH139" s="233"/>
      <c r="FI139" s="233"/>
      <c r="FJ139" s="233"/>
      <c r="FK139" s="234"/>
    </row>
    <row r="140" spans="1:194" ht="12" customHeight="1">
      <c r="A140" s="128" t="s">
        <v>23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9"/>
      <c r="BZ140" s="79" t="s">
        <v>124</v>
      </c>
      <c r="CA140" s="80"/>
      <c r="CB140" s="80"/>
      <c r="CC140" s="80"/>
      <c r="CD140" s="80"/>
      <c r="CE140" s="80"/>
      <c r="CF140" s="81"/>
      <c r="CG140" s="73">
        <v>710</v>
      </c>
      <c r="CH140" s="74"/>
      <c r="CI140" s="74"/>
      <c r="CJ140" s="74"/>
      <c r="CK140" s="74"/>
      <c r="CL140" s="74"/>
      <c r="CM140" s="74"/>
      <c r="CN140" s="74"/>
      <c r="CO140" s="74"/>
      <c r="CP140" s="74"/>
      <c r="CQ140" s="75"/>
      <c r="CR140" s="235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7"/>
      <c r="DJ140" s="235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36"/>
      <c r="DX140" s="236"/>
      <c r="DY140" s="236"/>
      <c r="DZ140" s="236"/>
      <c r="EA140" s="237"/>
      <c r="EB140" s="235"/>
      <c r="EC140" s="236"/>
      <c r="ED140" s="236"/>
      <c r="EE140" s="236"/>
      <c r="EF140" s="236"/>
      <c r="EG140" s="236"/>
      <c r="EH140" s="236"/>
      <c r="EI140" s="236"/>
      <c r="EJ140" s="236"/>
      <c r="EK140" s="236"/>
      <c r="EL140" s="236"/>
      <c r="EM140" s="236"/>
      <c r="EN140" s="236"/>
      <c r="EO140" s="236"/>
      <c r="EP140" s="236"/>
      <c r="EQ140" s="236"/>
      <c r="ER140" s="236"/>
      <c r="ES140" s="237"/>
      <c r="ET140" s="241">
        <f>SUM(CR140:ES141)</f>
        <v>0</v>
      </c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3"/>
    </row>
    <row r="141" spans="1:194" ht="12" customHeight="1">
      <c r="A141" s="196" t="s">
        <v>224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7"/>
      <c r="BZ141" s="82"/>
      <c r="CA141" s="83"/>
      <c r="CB141" s="83"/>
      <c r="CC141" s="83"/>
      <c r="CD141" s="83"/>
      <c r="CE141" s="83"/>
      <c r="CF141" s="84"/>
      <c r="CG141" s="76"/>
      <c r="CH141" s="77"/>
      <c r="CI141" s="77"/>
      <c r="CJ141" s="77"/>
      <c r="CK141" s="77"/>
      <c r="CL141" s="77"/>
      <c r="CM141" s="77"/>
      <c r="CN141" s="77"/>
      <c r="CO141" s="77"/>
      <c r="CP141" s="77"/>
      <c r="CQ141" s="78"/>
      <c r="CR141" s="238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40"/>
      <c r="DJ141" s="238"/>
      <c r="DK141" s="239"/>
      <c r="DL141" s="239"/>
      <c r="DM141" s="239"/>
      <c r="DN141" s="239"/>
      <c r="DO141" s="239"/>
      <c r="DP141" s="239"/>
      <c r="DQ141" s="239"/>
      <c r="DR141" s="239"/>
      <c r="DS141" s="239"/>
      <c r="DT141" s="239"/>
      <c r="DU141" s="239"/>
      <c r="DV141" s="239"/>
      <c r="DW141" s="239"/>
      <c r="DX141" s="239"/>
      <c r="DY141" s="239"/>
      <c r="DZ141" s="239"/>
      <c r="EA141" s="240"/>
      <c r="EB141" s="238"/>
      <c r="EC141" s="239"/>
      <c r="ED141" s="239"/>
      <c r="EE141" s="239"/>
      <c r="EF141" s="239"/>
      <c r="EG141" s="239"/>
      <c r="EH141" s="239"/>
      <c r="EI141" s="239"/>
      <c r="EJ141" s="239"/>
      <c r="EK141" s="239"/>
      <c r="EL141" s="239"/>
      <c r="EM141" s="239"/>
      <c r="EN141" s="239"/>
      <c r="EO141" s="239"/>
      <c r="EP141" s="239"/>
      <c r="EQ141" s="239"/>
      <c r="ER141" s="239"/>
      <c r="ES141" s="240"/>
      <c r="ET141" s="244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6"/>
    </row>
    <row r="142" spans="1:194" ht="15" customHeight="1">
      <c r="A142" s="135" t="s">
        <v>225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6"/>
      <c r="BZ142" s="65" t="s">
        <v>125</v>
      </c>
      <c r="CA142" s="66"/>
      <c r="CB142" s="66"/>
      <c r="CC142" s="66"/>
      <c r="CD142" s="66"/>
      <c r="CE142" s="66"/>
      <c r="CF142" s="66"/>
      <c r="CG142" s="97">
        <v>810</v>
      </c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  <c r="DV142" s="250"/>
      <c r="DW142" s="250"/>
      <c r="DX142" s="250"/>
      <c r="DY142" s="250"/>
      <c r="DZ142" s="250"/>
      <c r="EA142" s="250"/>
      <c r="EB142" s="250"/>
      <c r="EC142" s="250"/>
      <c r="ED142" s="250"/>
      <c r="EE142" s="250"/>
      <c r="EF142" s="250"/>
      <c r="EG142" s="250"/>
      <c r="EH142" s="250"/>
      <c r="EI142" s="250"/>
      <c r="EJ142" s="250"/>
      <c r="EK142" s="250"/>
      <c r="EL142" s="250"/>
      <c r="EM142" s="250"/>
      <c r="EN142" s="250"/>
      <c r="EO142" s="250"/>
      <c r="EP142" s="250"/>
      <c r="EQ142" s="250"/>
      <c r="ER142" s="250"/>
      <c r="ES142" s="250"/>
      <c r="ET142" s="233">
        <f>SUM(CR142:ES142)</f>
        <v>0</v>
      </c>
      <c r="EU142" s="233"/>
      <c r="EV142" s="233"/>
      <c r="EW142" s="233"/>
      <c r="EX142" s="233"/>
      <c r="EY142" s="233"/>
      <c r="EZ142" s="233"/>
      <c r="FA142" s="233"/>
      <c r="FB142" s="233"/>
      <c r="FC142" s="233"/>
      <c r="FD142" s="233"/>
      <c r="FE142" s="233"/>
      <c r="FF142" s="233"/>
      <c r="FG142" s="233"/>
      <c r="FH142" s="233"/>
      <c r="FI142" s="233"/>
      <c r="FJ142" s="233"/>
      <c r="FK142" s="234"/>
    </row>
    <row r="143" spans="1:194" ht="25.5" customHeight="1">
      <c r="A143" s="126" t="s">
        <v>226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7"/>
      <c r="BZ143" s="65" t="s">
        <v>126</v>
      </c>
      <c r="CA143" s="66"/>
      <c r="CB143" s="66"/>
      <c r="CC143" s="66"/>
      <c r="CD143" s="66"/>
      <c r="CE143" s="66"/>
      <c r="CF143" s="66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233">
        <f>CR144-CR146</f>
        <v>0</v>
      </c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>
        <f>DJ144-DJ146</f>
        <v>0</v>
      </c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33"/>
      <c r="DX143" s="233"/>
      <c r="DY143" s="233"/>
      <c r="DZ143" s="233"/>
      <c r="EA143" s="233"/>
      <c r="EB143" s="233">
        <f>EB144-EB146</f>
        <v>0</v>
      </c>
      <c r="EC143" s="233"/>
      <c r="ED143" s="233"/>
      <c r="EE143" s="233"/>
      <c r="EF143" s="233"/>
      <c r="EG143" s="233"/>
      <c r="EH143" s="233"/>
      <c r="EI143" s="233"/>
      <c r="EJ143" s="233"/>
      <c r="EK143" s="233"/>
      <c r="EL143" s="233"/>
      <c r="EM143" s="233"/>
      <c r="EN143" s="233"/>
      <c r="EO143" s="233"/>
      <c r="EP143" s="233"/>
      <c r="EQ143" s="233"/>
      <c r="ER143" s="233"/>
      <c r="ES143" s="233"/>
      <c r="ET143" s="233">
        <f>SUM(CR143:ES143)</f>
        <v>0</v>
      </c>
      <c r="EU143" s="233"/>
      <c r="EV143" s="233"/>
      <c r="EW143" s="233"/>
      <c r="EX143" s="233"/>
      <c r="EY143" s="233"/>
      <c r="EZ143" s="233"/>
      <c r="FA143" s="233"/>
      <c r="FB143" s="233"/>
      <c r="FC143" s="233"/>
      <c r="FD143" s="233"/>
      <c r="FE143" s="233"/>
      <c r="FF143" s="233"/>
      <c r="FG143" s="233"/>
      <c r="FH143" s="233"/>
      <c r="FI143" s="233"/>
      <c r="FJ143" s="233"/>
      <c r="FK143" s="234"/>
    </row>
    <row r="144" spans="1:194" ht="12" customHeight="1">
      <c r="A144" s="128" t="s">
        <v>23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9"/>
      <c r="BZ144" s="79" t="s">
        <v>127</v>
      </c>
      <c r="CA144" s="80"/>
      <c r="CB144" s="80"/>
      <c r="CC144" s="80"/>
      <c r="CD144" s="80"/>
      <c r="CE144" s="80"/>
      <c r="CF144" s="81"/>
      <c r="CG144" s="73">
        <v>720</v>
      </c>
      <c r="CH144" s="74"/>
      <c r="CI144" s="74"/>
      <c r="CJ144" s="74"/>
      <c r="CK144" s="74"/>
      <c r="CL144" s="74"/>
      <c r="CM144" s="74"/>
      <c r="CN144" s="74"/>
      <c r="CO144" s="74"/>
      <c r="CP144" s="74"/>
      <c r="CQ144" s="75"/>
      <c r="CR144" s="235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7"/>
      <c r="DJ144" s="235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36"/>
      <c r="DX144" s="236"/>
      <c r="DY144" s="236"/>
      <c r="DZ144" s="236"/>
      <c r="EA144" s="237"/>
      <c r="EB144" s="235"/>
      <c r="EC144" s="236"/>
      <c r="ED144" s="236"/>
      <c r="EE144" s="236"/>
      <c r="EF144" s="236"/>
      <c r="EG144" s="236"/>
      <c r="EH144" s="236"/>
      <c r="EI144" s="236"/>
      <c r="EJ144" s="236"/>
      <c r="EK144" s="236"/>
      <c r="EL144" s="236"/>
      <c r="EM144" s="236"/>
      <c r="EN144" s="236"/>
      <c r="EO144" s="236"/>
      <c r="EP144" s="236"/>
      <c r="EQ144" s="236"/>
      <c r="ER144" s="236"/>
      <c r="ES144" s="237"/>
      <c r="ET144" s="241">
        <f>SUM(CR144:ES145)</f>
        <v>0</v>
      </c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3"/>
    </row>
    <row r="145" spans="1:204" ht="12" customHeight="1">
      <c r="A145" s="196" t="s">
        <v>239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7"/>
      <c r="BZ145" s="82"/>
      <c r="CA145" s="83"/>
      <c r="CB145" s="83"/>
      <c r="CC145" s="83"/>
      <c r="CD145" s="83"/>
      <c r="CE145" s="83"/>
      <c r="CF145" s="84"/>
      <c r="CG145" s="76"/>
      <c r="CH145" s="77"/>
      <c r="CI145" s="77"/>
      <c r="CJ145" s="77"/>
      <c r="CK145" s="77"/>
      <c r="CL145" s="77"/>
      <c r="CM145" s="77"/>
      <c r="CN145" s="77"/>
      <c r="CO145" s="77"/>
      <c r="CP145" s="77"/>
      <c r="CQ145" s="78"/>
      <c r="CR145" s="238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40"/>
      <c r="DJ145" s="238"/>
      <c r="DK145" s="239"/>
      <c r="DL145" s="239"/>
      <c r="DM145" s="239"/>
      <c r="DN145" s="239"/>
      <c r="DO145" s="239"/>
      <c r="DP145" s="239"/>
      <c r="DQ145" s="239"/>
      <c r="DR145" s="239"/>
      <c r="DS145" s="239"/>
      <c r="DT145" s="239"/>
      <c r="DU145" s="239"/>
      <c r="DV145" s="239"/>
      <c r="DW145" s="239"/>
      <c r="DX145" s="239"/>
      <c r="DY145" s="239"/>
      <c r="DZ145" s="239"/>
      <c r="EA145" s="240"/>
      <c r="EB145" s="238"/>
      <c r="EC145" s="239"/>
      <c r="ED145" s="239"/>
      <c r="EE145" s="239"/>
      <c r="EF145" s="239"/>
      <c r="EG145" s="239"/>
      <c r="EH145" s="239"/>
      <c r="EI145" s="239"/>
      <c r="EJ145" s="239"/>
      <c r="EK145" s="239"/>
      <c r="EL145" s="239"/>
      <c r="EM145" s="239"/>
      <c r="EN145" s="239"/>
      <c r="EO145" s="239"/>
      <c r="EP145" s="239"/>
      <c r="EQ145" s="239"/>
      <c r="ER145" s="239"/>
      <c r="ES145" s="240"/>
      <c r="ET145" s="244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6"/>
    </row>
    <row r="146" spans="1:204" ht="15" customHeight="1">
      <c r="A146" s="135" t="s">
        <v>227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6"/>
      <c r="BZ146" s="65" t="s">
        <v>128</v>
      </c>
      <c r="CA146" s="66"/>
      <c r="CB146" s="66"/>
      <c r="CC146" s="66"/>
      <c r="CD146" s="66"/>
      <c r="CE146" s="66"/>
      <c r="CF146" s="66"/>
      <c r="CG146" s="97">
        <v>820</v>
      </c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  <c r="DV146" s="250"/>
      <c r="DW146" s="250"/>
      <c r="DX146" s="250"/>
      <c r="DY146" s="250"/>
      <c r="DZ146" s="250"/>
      <c r="EA146" s="250"/>
      <c r="EB146" s="250"/>
      <c r="EC146" s="250"/>
      <c r="ED146" s="250"/>
      <c r="EE146" s="250"/>
      <c r="EF146" s="250"/>
      <c r="EG146" s="250"/>
      <c r="EH146" s="250"/>
      <c r="EI146" s="250"/>
      <c r="EJ146" s="250"/>
      <c r="EK146" s="250"/>
      <c r="EL146" s="250"/>
      <c r="EM146" s="250"/>
      <c r="EN146" s="250"/>
      <c r="EO146" s="250"/>
      <c r="EP146" s="250"/>
      <c r="EQ146" s="250"/>
      <c r="ER146" s="250"/>
      <c r="ES146" s="250"/>
      <c r="ET146" s="233">
        <f>SUM(CR146:ES146)</f>
        <v>0</v>
      </c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4"/>
    </row>
    <row r="147" spans="1:204" ht="15" customHeight="1">
      <c r="A147" s="126" t="s">
        <v>157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7"/>
      <c r="BZ147" s="65" t="s">
        <v>129</v>
      </c>
      <c r="CA147" s="66"/>
      <c r="CB147" s="66"/>
      <c r="CC147" s="66"/>
      <c r="CD147" s="66"/>
      <c r="CE147" s="66"/>
      <c r="CF147" s="66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233">
        <f>CR148-CR150</f>
        <v>2975</v>
      </c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>
        <f>DJ148-DJ150</f>
        <v>-257238.92000000179</v>
      </c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33"/>
      <c r="DW147" s="233"/>
      <c r="DX147" s="233"/>
      <c r="DY147" s="233"/>
      <c r="DZ147" s="233"/>
      <c r="EA147" s="233"/>
      <c r="EB147" s="233">
        <f>EB148-EB150</f>
        <v>0</v>
      </c>
      <c r="EC147" s="233"/>
      <c r="ED147" s="233"/>
      <c r="EE147" s="233"/>
      <c r="EF147" s="233"/>
      <c r="EG147" s="233"/>
      <c r="EH147" s="233"/>
      <c r="EI147" s="233"/>
      <c r="EJ147" s="233"/>
      <c r="EK147" s="233"/>
      <c r="EL147" s="233"/>
      <c r="EM147" s="233"/>
      <c r="EN147" s="233"/>
      <c r="EO147" s="233"/>
      <c r="EP147" s="233"/>
      <c r="EQ147" s="233"/>
      <c r="ER147" s="233"/>
      <c r="ES147" s="233"/>
      <c r="ET147" s="233">
        <f>SUM(CR147:ES147)</f>
        <v>-254263.92000000179</v>
      </c>
      <c r="EU147" s="233"/>
      <c r="EV147" s="233"/>
      <c r="EW147" s="233"/>
      <c r="EX147" s="233"/>
      <c r="EY147" s="233"/>
      <c r="EZ147" s="233"/>
      <c r="FA147" s="233"/>
      <c r="FB147" s="233"/>
      <c r="FC147" s="233"/>
      <c r="FD147" s="233"/>
      <c r="FE147" s="233"/>
      <c r="FF147" s="233"/>
      <c r="FG147" s="233"/>
      <c r="FH147" s="233"/>
      <c r="FI147" s="233"/>
      <c r="FJ147" s="233"/>
      <c r="FK147" s="234"/>
      <c r="FM147" s="225" t="s">
        <v>268</v>
      </c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  <c r="GH147" s="226"/>
      <c r="GI147" s="226"/>
      <c r="GJ147" s="226"/>
      <c r="GK147" s="226"/>
      <c r="GL147" s="61"/>
      <c r="GM147" s="61"/>
      <c r="GN147" s="307">
        <v>26143.8</v>
      </c>
      <c r="GO147" s="307"/>
      <c r="GP147" s="307"/>
      <c r="GQ147" s="307"/>
      <c r="GR147" s="307"/>
      <c r="GS147" s="307"/>
      <c r="GT147" s="307"/>
      <c r="GU147" s="307"/>
      <c r="GV147" s="307"/>
    </row>
    <row r="148" spans="1:204" ht="12" customHeight="1">
      <c r="A148" s="128" t="s">
        <v>23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9"/>
      <c r="BZ148" s="79" t="s">
        <v>130</v>
      </c>
      <c r="CA148" s="80"/>
      <c r="CB148" s="80"/>
      <c r="CC148" s="80"/>
      <c r="CD148" s="80"/>
      <c r="CE148" s="80"/>
      <c r="CF148" s="81"/>
      <c r="CG148" s="73">
        <v>730</v>
      </c>
      <c r="CH148" s="74"/>
      <c r="CI148" s="74"/>
      <c r="CJ148" s="74"/>
      <c r="CK148" s="74"/>
      <c r="CL148" s="74"/>
      <c r="CM148" s="74"/>
      <c r="CN148" s="74"/>
      <c r="CO148" s="74"/>
      <c r="CP148" s="74"/>
      <c r="CQ148" s="75"/>
      <c r="CR148" s="235">
        <v>112200</v>
      </c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7"/>
      <c r="DJ148" s="235">
        <f>43656789.44+26143.8</f>
        <v>43682933.239999995</v>
      </c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6"/>
      <c r="DX148" s="236"/>
      <c r="DY148" s="236"/>
      <c r="DZ148" s="236"/>
      <c r="EA148" s="237"/>
      <c r="EB148" s="235"/>
      <c r="EC148" s="236"/>
      <c r="ED148" s="236"/>
      <c r="EE148" s="236"/>
      <c r="EF148" s="236"/>
      <c r="EG148" s="236"/>
      <c r="EH148" s="236"/>
      <c r="EI148" s="236"/>
      <c r="EJ148" s="236"/>
      <c r="EK148" s="236"/>
      <c r="EL148" s="236"/>
      <c r="EM148" s="236"/>
      <c r="EN148" s="236"/>
      <c r="EO148" s="236"/>
      <c r="EP148" s="236"/>
      <c r="EQ148" s="236"/>
      <c r="ER148" s="236"/>
      <c r="ES148" s="237"/>
      <c r="ET148" s="241">
        <f>SUM(CR148:ES149)</f>
        <v>43795133.239999995</v>
      </c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3"/>
      <c r="FM148" s="225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  <c r="GH148" s="226"/>
      <c r="GI148" s="226"/>
      <c r="GJ148" s="226"/>
      <c r="GK148" s="226"/>
      <c r="GN148" s="307"/>
      <c r="GO148" s="307"/>
      <c r="GP148" s="307"/>
      <c r="GQ148" s="307"/>
      <c r="GR148" s="307"/>
      <c r="GS148" s="307"/>
      <c r="GT148" s="307"/>
      <c r="GU148" s="307"/>
      <c r="GV148" s="307"/>
    </row>
    <row r="149" spans="1:204" ht="12" customHeight="1">
      <c r="A149" s="196" t="s">
        <v>120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7"/>
      <c r="BZ149" s="82"/>
      <c r="CA149" s="83"/>
      <c r="CB149" s="83"/>
      <c r="CC149" s="83"/>
      <c r="CD149" s="83"/>
      <c r="CE149" s="83"/>
      <c r="CF149" s="84"/>
      <c r="CG149" s="76"/>
      <c r="CH149" s="77"/>
      <c r="CI149" s="77"/>
      <c r="CJ149" s="77"/>
      <c r="CK149" s="77"/>
      <c r="CL149" s="77"/>
      <c r="CM149" s="77"/>
      <c r="CN149" s="77"/>
      <c r="CO149" s="77"/>
      <c r="CP149" s="77"/>
      <c r="CQ149" s="78"/>
      <c r="CR149" s="238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40"/>
      <c r="DJ149" s="238"/>
      <c r="DK149" s="239"/>
      <c r="DL149" s="239"/>
      <c r="DM149" s="239"/>
      <c r="DN149" s="239"/>
      <c r="DO149" s="239"/>
      <c r="DP149" s="239"/>
      <c r="DQ149" s="239"/>
      <c r="DR149" s="239"/>
      <c r="DS149" s="239"/>
      <c r="DT149" s="239"/>
      <c r="DU149" s="239"/>
      <c r="DV149" s="239"/>
      <c r="DW149" s="239"/>
      <c r="DX149" s="239"/>
      <c r="DY149" s="239"/>
      <c r="DZ149" s="239"/>
      <c r="EA149" s="240"/>
      <c r="EB149" s="238"/>
      <c r="EC149" s="239"/>
      <c r="ED149" s="239"/>
      <c r="EE149" s="239"/>
      <c r="EF149" s="239"/>
      <c r="EG149" s="239"/>
      <c r="EH149" s="239"/>
      <c r="EI149" s="239"/>
      <c r="EJ149" s="239"/>
      <c r="EK149" s="239"/>
      <c r="EL149" s="239"/>
      <c r="EM149" s="239"/>
      <c r="EN149" s="239"/>
      <c r="EO149" s="239"/>
      <c r="EP149" s="239"/>
      <c r="EQ149" s="239"/>
      <c r="ER149" s="239"/>
      <c r="ES149" s="240"/>
      <c r="ET149" s="244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6"/>
    </row>
    <row r="150" spans="1:204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85" t="s">
        <v>131</v>
      </c>
      <c r="CA150" s="186"/>
      <c r="CB150" s="186"/>
      <c r="CC150" s="186"/>
      <c r="CD150" s="186"/>
      <c r="CE150" s="186"/>
      <c r="CF150" s="186"/>
      <c r="CG150" s="201">
        <v>830</v>
      </c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47">
        <v>109225</v>
      </c>
      <c r="CS150" s="247"/>
      <c r="CT150" s="247"/>
      <c r="CU150" s="247"/>
      <c r="CV150" s="247"/>
      <c r="CW150" s="247"/>
      <c r="CX150" s="247"/>
      <c r="CY150" s="247"/>
      <c r="CZ150" s="247"/>
      <c r="DA150" s="247"/>
      <c r="DB150" s="247"/>
      <c r="DC150" s="247"/>
      <c r="DD150" s="247"/>
      <c r="DE150" s="247"/>
      <c r="DF150" s="247"/>
      <c r="DG150" s="247"/>
      <c r="DH150" s="247"/>
      <c r="DI150" s="247"/>
      <c r="DJ150" s="247">
        <v>43940172.159999996</v>
      </c>
      <c r="DK150" s="247"/>
      <c r="DL150" s="247"/>
      <c r="DM150" s="247"/>
      <c r="DN150" s="247"/>
      <c r="DO150" s="247"/>
      <c r="DP150" s="247"/>
      <c r="DQ150" s="247"/>
      <c r="DR150" s="247"/>
      <c r="DS150" s="247"/>
      <c r="DT150" s="247"/>
      <c r="DU150" s="247"/>
      <c r="DV150" s="247"/>
      <c r="DW150" s="247"/>
      <c r="DX150" s="247"/>
      <c r="DY150" s="247"/>
      <c r="DZ150" s="247"/>
      <c r="EA150" s="247"/>
      <c r="EB150" s="247"/>
      <c r="EC150" s="247"/>
      <c r="ED150" s="247"/>
      <c r="EE150" s="247"/>
      <c r="EF150" s="247"/>
      <c r="EG150" s="247"/>
      <c r="EH150" s="247"/>
      <c r="EI150" s="247"/>
      <c r="EJ150" s="247"/>
      <c r="EK150" s="247"/>
      <c r="EL150" s="247"/>
      <c r="EM150" s="247"/>
      <c r="EN150" s="247"/>
      <c r="EO150" s="247"/>
      <c r="EP150" s="247"/>
      <c r="EQ150" s="247"/>
      <c r="ER150" s="247"/>
      <c r="ES150" s="247"/>
      <c r="ET150" s="248">
        <f>SUM(CR150:ES150)</f>
        <v>44049397.159999996</v>
      </c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9"/>
    </row>
    <row r="151" spans="1:204" ht="37.5" customHeight="1"/>
    <row r="152" spans="1:204">
      <c r="A152" s="1" t="s">
        <v>132</v>
      </c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Z152" s="1" t="s">
        <v>139</v>
      </c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N152" s="294" t="s">
        <v>248</v>
      </c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</row>
    <row r="153" spans="1:204" s="16" customFormat="1">
      <c r="O153" s="134" t="s">
        <v>133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K153" s="134" t="s">
        <v>134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CR153" s="292" t="s">
        <v>133</v>
      </c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32"/>
      <c r="DK153" s="32"/>
      <c r="DL153" s="32"/>
      <c r="DM153" s="32"/>
      <c r="DN153" s="292" t="s">
        <v>134</v>
      </c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4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4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44"/>
      <c r="FM155" s="44"/>
      <c r="FN155" s="44"/>
    </row>
    <row r="156" spans="1:204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34" t="s">
        <v>229</v>
      </c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32"/>
      <c r="FM156" s="32"/>
      <c r="FN156" s="32"/>
    </row>
    <row r="157" spans="1:204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4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77" t="s">
        <v>249</v>
      </c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23"/>
      <c r="CM158" s="23"/>
      <c r="CN158" s="23"/>
      <c r="CO158" s="23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L158" s="294" t="s">
        <v>250</v>
      </c>
      <c r="DM158" s="294"/>
      <c r="DN158" s="294"/>
      <c r="DO158" s="294"/>
      <c r="DP158" s="294"/>
      <c r="DQ158" s="294"/>
      <c r="DR158" s="294"/>
      <c r="DS158" s="294"/>
      <c r="DT158" s="294"/>
      <c r="DU158" s="294"/>
      <c r="DV158" s="294"/>
      <c r="DW158" s="294"/>
      <c r="DX158" s="294"/>
      <c r="DY158" s="294"/>
      <c r="DZ158" s="294"/>
      <c r="EA158" s="294"/>
      <c r="EB158" s="294"/>
      <c r="EC158" s="294"/>
      <c r="ED158" s="294"/>
      <c r="EE158" s="294"/>
      <c r="EF158" s="294"/>
      <c r="EG158" s="294"/>
      <c r="EH158" s="294"/>
      <c r="EI158" s="294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4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34" t="s">
        <v>231</v>
      </c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25"/>
      <c r="CM159" s="25"/>
      <c r="CN159" s="25"/>
      <c r="CO159" s="25"/>
      <c r="CP159" s="134" t="s">
        <v>133</v>
      </c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32"/>
      <c r="DI159" s="32"/>
      <c r="DJ159" s="32"/>
      <c r="DK159" s="32"/>
      <c r="DL159" s="292" t="s">
        <v>134</v>
      </c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4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23"/>
      <c r="AM161" s="23"/>
      <c r="AN161" s="23"/>
      <c r="AO161" s="23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23"/>
      <c r="CK161" s="23"/>
      <c r="CL161" s="23"/>
      <c r="CM161" s="2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34" t="s">
        <v>231</v>
      </c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25"/>
      <c r="AM162" s="25"/>
      <c r="AN162" s="25"/>
      <c r="AO162" s="25"/>
      <c r="AP162" s="134" t="s">
        <v>133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L162" s="134" t="s">
        <v>134</v>
      </c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N162" s="134" t="s">
        <v>233</v>
      </c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78" t="s">
        <v>135</v>
      </c>
      <c r="B164" s="178"/>
      <c r="C164" s="83"/>
      <c r="D164" s="83"/>
      <c r="E164" s="83"/>
      <c r="F164" s="83"/>
      <c r="G164" s="202" t="s">
        <v>135</v>
      </c>
      <c r="H164" s="202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202">
        <v>20</v>
      </c>
      <c r="AC164" s="202"/>
      <c r="AD164" s="202"/>
      <c r="AE164" s="202"/>
      <c r="AF164" s="184"/>
      <c r="AG164" s="184"/>
      <c r="AH164" s="184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4">
    <mergeCell ref="FL33:GC34"/>
    <mergeCell ref="GD33:GU34"/>
    <mergeCell ref="FM147:GK148"/>
    <mergeCell ref="GN147:GV148"/>
    <mergeCell ref="FM79:GD80"/>
    <mergeCell ref="GE79:GV80"/>
    <mergeCell ref="FM82:GA82"/>
    <mergeCell ref="FM110:FY110"/>
    <mergeCell ref="GA110:GL110"/>
    <mergeCell ref="FM113:GL115"/>
    <mergeCell ref="FM72:GA72"/>
    <mergeCell ref="FM73:GD73"/>
    <mergeCell ref="AJ3:EB3"/>
    <mergeCell ref="ET3:FK3"/>
    <mergeCell ref="ET4:FK4"/>
    <mergeCell ref="BS5:CP5"/>
    <mergeCell ref="CQ5:CT5"/>
    <mergeCell ref="CU5:CW5"/>
    <mergeCell ref="ET5:FK5"/>
    <mergeCell ref="AE6:ED6"/>
    <mergeCell ref="ET6:FK6"/>
    <mergeCell ref="AI7:EA7"/>
    <mergeCell ref="ET7:FK7"/>
    <mergeCell ref="AI8:EA8"/>
    <mergeCell ref="ET8:FK8"/>
    <mergeCell ref="ET9:FK9"/>
    <mergeCell ref="ET10:FK10"/>
    <mergeCell ref="ET11:FK11"/>
    <mergeCell ref="ET12:FK12"/>
    <mergeCell ref="A14:BY14"/>
    <mergeCell ref="BZ14:CF14"/>
    <mergeCell ref="CG14:CQ14"/>
    <mergeCell ref="CR14:DI14"/>
    <mergeCell ref="DJ14:EA14"/>
    <mergeCell ref="EB14:ES14"/>
    <mergeCell ref="ET14:FK14"/>
    <mergeCell ref="A15:BY15"/>
    <mergeCell ref="BZ15:CF15"/>
    <mergeCell ref="CG15:CQ15"/>
    <mergeCell ref="CR15:DI15"/>
    <mergeCell ref="DJ15:EA15"/>
    <mergeCell ref="EB15:ES15"/>
    <mergeCell ref="ET15:FK15"/>
    <mergeCell ref="A16:BY16"/>
    <mergeCell ref="BZ16:CF16"/>
    <mergeCell ref="CG16:CQ16"/>
    <mergeCell ref="CR16:DI16"/>
    <mergeCell ref="DJ16:EA16"/>
    <mergeCell ref="EB16:ES16"/>
    <mergeCell ref="ET16:FK16"/>
    <mergeCell ref="ET17:FK17"/>
    <mergeCell ref="ET18:FK18"/>
    <mergeCell ref="ET19:FK19"/>
    <mergeCell ref="ET20:FK20"/>
    <mergeCell ref="A19:BY19"/>
    <mergeCell ref="BZ19:CF19"/>
    <mergeCell ref="CG19:CQ19"/>
    <mergeCell ref="CR19:DI19"/>
    <mergeCell ref="DJ19:EA19"/>
    <mergeCell ref="EB19:ES19"/>
    <mergeCell ref="EB20:ES20"/>
    <mergeCell ref="A18:BY18"/>
    <mergeCell ref="A17:BY17"/>
    <mergeCell ref="BZ17:CF17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BZ25:CF26"/>
    <mergeCell ref="CG25:CQ26"/>
    <mergeCell ref="CR25:DI2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DJ27:EA27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6:FK36"/>
    <mergeCell ref="CG36:CQ36"/>
    <mergeCell ref="CR36:DI36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76:BY76"/>
    <mergeCell ref="BZ76:CF76"/>
    <mergeCell ref="CG76:CQ76"/>
    <mergeCell ref="CR76:DI76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ET76:FK76"/>
    <mergeCell ref="A75:BY75"/>
    <mergeCell ref="BZ75:CF75"/>
    <mergeCell ref="DJ79:EA79"/>
    <mergeCell ref="EB79:ES79"/>
    <mergeCell ref="ET79:FK79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A77:BY77"/>
    <mergeCell ref="BZ77:CF78"/>
    <mergeCell ref="DJ76:EA76"/>
    <mergeCell ref="EB76:ES76"/>
    <mergeCell ref="CG75:CQ75"/>
    <mergeCell ref="CR75:DI75"/>
    <mergeCell ref="DJ75:EA75"/>
    <mergeCell ref="EB75:ES75"/>
    <mergeCell ref="CG77:CQ78"/>
    <mergeCell ref="CR77:DI78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BZ80:CF80"/>
    <mergeCell ref="CG80:CQ80"/>
    <mergeCell ref="CR80:DI80"/>
    <mergeCell ref="DJ80:EA80"/>
    <mergeCell ref="EB80:ES80"/>
    <mergeCell ref="ET80:FK80"/>
    <mergeCell ref="EB82:ES82"/>
    <mergeCell ref="FM83:GD83"/>
    <mergeCell ref="A82:BY82"/>
    <mergeCell ref="BZ84:CF84"/>
    <mergeCell ref="CG84:CQ84"/>
    <mergeCell ref="CR84:DI84"/>
    <mergeCell ref="DJ84:EA84"/>
    <mergeCell ref="EB84:ES84"/>
    <mergeCell ref="ET82:FK82"/>
    <mergeCell ref="BZ82:CF82"/>
    <mergeCell ref="A83:BY83"/>
    <mergeCell ref="CG82:CQ82"/>
    <mergeCell ref="CR82:DI82"/>
    <mergeCell ref="DJ82:EA82"/>
    <mergeCell ref="ET84:FK84"/>
    <mergeCell ref="ET85:FK85"/>
    <mergeCell ref="ET86:FK86"/>
    <mergeCell ref="EB86:ES86"/>
    <mergeCell ref="ET83:FK83"/>
    <mergeCell ref="A85:BY85"/>
    <mergeCell ref="BZ85:CF85"/>
    <mergeCell ref="CG85:CQ85"/>
    <mergeCell ref="CR85:DI85"/>
    <mergeCell ref="DJ85:EA85"/>
    <mergeCell ref="EB85:ES85"/>
    <mergeCell ref="A84:BY84"/>
    <mergeCell ref="BZ83:CF83"/>
    <mergeCell ref="CG83:CQ83"/>
    <mergeCell ref="CR83:DI83"/>
    <mergeCell ref="DJ83:EA83"/>
    <mergeCell ref="EB83:ES83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BZ91:CF92"/>
    <mergeCell ref="CG91:CQ92"/>
    <mergeCell ref="CR91:DI92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DJ93:EA93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EB102:ES102"/>
    <mergeCell ref="A107:BY107"/>
    <mergeCell ref="EB108:ES108"/>
    <mergeCell ref="EB103:ES104"/>
    <mergeCell ref="ET103:FK104"/>
    <mergeCell ref="ET105:FK105"/>
    <mergeCell ref="ET108:FK108"/>
    <mergeCell ref="A104:BY104"/>
    <mergeCell ref="A108:BY108"/>
    <mergeCell ref="BZ102:CF102"/>
    <mergeCell ref="CG102:CQ102"/>
    <mergeCell ref="CR102:DI102"/>
    <mergeCell ref="DJ102:EA102"/>
    <mergeCell ref="DJ105:EA105"/>
    <mergeCell ref="EB105:ES105"/>
    <mergeCell ref="CG108:CQ108"/>
    <mergeCell ref="CR108:DI108"/>
    <mergeCell ref="DJ108:EA108"/>
    <mergeCell ref="BZ108:CF108"/>
    <mergeCell ref="EB107:ES107"/>
    <mergeCell ref="ET107:FK107"/>
    <mergeCell ref="A105:BY105"/>
    <mergeCell ref="BZ105:CF105"/>
    <mergeCell ref="CG105:CQ105"/>
    <mergeCell ref="CR105:DI105"/>
    <mergeCell ref="CR109:DI109"/>
    <mergeCell ref="BZ111:CF111"/>
    <mergeCell ref="CG111:CQ111"/>
    <mergeCell ref="CR111:DI111"/>
    <mergeCell ref="EB109:ES109"/>
    <mergeCell ref="BZ107:CF107"/>
    <mergeCell ref="CG107:CQ107"/>
    <mergeCell ref="CR107:DI107"/>
    <mergeCell ref="DJ107:EA107"/>
    <mergeCell ref="DJ111:EA111"/>
    <mergeCell ref="EB111:ES111"/>
    <mergeCell ref="ET109:FK109"/>
    <mergeCell ref="DJ110:EA110"/>
    <mergeCell ref="EB110:ES110"/>
    <mergeCell ref="ET110:FK110"/>
    <mergeCell ref="DJ109:EA109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1:BY111"/>
    <mergeCell ref="A110:BY110"/>
    <mergeCell ref="BZ110:CF110"/>
    <mergeCell ref="CG110:CQ110"/>
    <mergeCell ref="CR110:DI110"/>
    <mergeCell ref="A109:BY109"/>
    <mergeCell ref="BZ109:CF109"/>
    <mergeCell ref="CG109:CQ109"/>
    <mergeCell ref="ET115:FK115"/>
    <mergeCell ref="A116:BY116"/>
    <mergeCell ref="BZ116:CF117"/>
    <mergeCell ref="CG116:CQ117"/>
    <mergeCell ref="CR116:DI117"/>
    <mergeCell ref="DJ116:EA117"/>
    <mergeCell ref="ET118:FK118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70C0"/>
  </sheetPr>
  <dimension ref="A1:GV165"/>
  <sheetViews>
    <sheetView topLeftCell="Z22" zoomScaleNormal="100" zoomScaleSheetLayoutView="100" workbookViewId="0">
      <selection activeCell="DJ37" sqref="DJ37:EA37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96" width="0.85546875" style="1"/>
    <col min="197" max="197" width="6" style="1" customWidth="1"/>
    <col min="198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90" t="s">
        <v>237</v>
      </c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34"/>
      <c r="ED3" s="34"/>
      <c r="ET3" s="263" t="s">
        <v>16</v>
      </c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5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266" t="s">
        <v>162</v>
      </c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8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83" t="s">
        <v>242</v>
      </c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178">
        <v>20</v>
      </c>
      <c r="CR5" s="178"/>
      <c r="CS5" s="178"/>
      <c r="CT5" s="178"/>
      <c r="CU5" s="252" t="s">
        <v>251</v>
      </c>
      <c r="CV5" s="252"/>
      <c r="CW5" s="252"/>
      <c r="CX5" s="32" t="s">
        <v>29</v>
      </c>
      <c r="ER5" s="35" t="s">
        <v>18</v>
      </c>
      <c r="ET5" s="257" t="s">
        <v>243</v>
      </c>
      <c r="EU5" s="258"/>
      <c r="EV5" s="258"/>
      <c r="EW5" s="258"/>
      <c r="EX5" s="258"/>
      <c r="EY5" s="258"/>
      <c r="EZ5" s="258"/>
      <c r="FA5" s="258"/>
      <c r="FB5" s="258"/>
      <c r="FC5" s="258"/>
      <c r="FD5" s="258"/>
      <c r="FE5" s="258"/>
      <c r="FF5" s="258"/>
      <c r="FG5" s="258"/>
      <c r="FH5" s="258"/>
      <c r="FI5" s="258"/>
      <c r="FJ5" s="258"/>
      <c r="FK5" s="259"/>
    </row>
    <row r="6" spans="1:170" ht="13.5" customHeight="1">
      <c r="A6" s="5" t="s">
        <v>167</v>
      </c>
      <c r="AE6" s="179" t="s">
        <v>247</v>
      </c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R6" s="35" t="s">
        <v>19</v>
      </c>
      <c r="ET6" s="257" t="s">
        <v>244</v>
      </c>
      <c r="EU6" s="258"/>
      <c r="EV6" s="258"/>
      <c r="EW6" s="258"/>
      <c r="EX6" s="258"/>
      <c r="EY6" s="258"/>
      <c r="EZ6" s="258"/>
      <c r="FA6" s="258"/>
      <c r="FB6" s="258"/>
      <c r="FC6" s="258"/>
      <c r="FD6" s="258"/>
      <c r="FE6" s="258"/>
      <c r="FF6" s="258"/>
      <c r="FG6" s="258"/>
      <c r="FH6" s="258"/>
      <c r="FI6" s="258"/>
      <c r="FJ6" s="258"/>
      <c r="FK6" s="259"/>
    </row>
    <row r="7" spans="1:170" ht="13.5" customHeight="1">
      <c r="A7" s="5" t="s">
        <v>168</v>
      </c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T7" s="257"/>
      <c r="EU7" s="258"/>
      <c r="EV7" s="258"/>
      <c r="EW7" s="258"/>
      <c r="EX7" s="258"/>
      <c r="EY7" s="258"/>
      <c r="EZ7" s="258"/>
      <c r="FA7" s="258"/>
      <c r="FB7" s="258"/>
      <c r="FC7" s="258"/>
      <c r="FD7" s="258"/>
      <c r="FE7" s="258"/>
      <c r="FF7" s="258"/>
      <c r="FG7" s="258"/>
      <c r="FH7" s="258"/>
      <c r="FI7" s="258"/>
      <c r="FJ7" s="258"/>
      <c r="FK7" s="259"/>
    </row>
    <row r="8" spans="1:170" ht="13.5" customHeight="1">
      <c r="A8" s="5" t="s">
        <v>169</v>
      </c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R8" s="35" t="s">
        <v>20</v>
      </c>
      <c r="ET8" s="257" t="s">
        <v>245</v>
      </c>
      <c r="EU8" s="258"/>
      <c r="EV8" s="258"/>
      <c r="EW8" s="258"/>
      <c r="EX8" s="258"/>
      <c r="EY8" s="258"/>
      <c r="EZ8" s="258"/>
      <c r="FA8" s="258"/>
      <c r="FB8" s="258"/>
      <c r="FC8" s="258"/>
      <c r="FD8" s="258"/>
      <c r="FE8" s="258"/>
      <c r="FF8" s="258"/>
      <c r="FG8" s="258"/>
      <c r="FH8" s="258"/>
      <c r="FI8" s="258"/>
      <c r="FJ8" s="258"/>
      <c r="FK8" s="259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57"/>
      <c r="EU9" s="258"/>
      <c r="EV9" s="258"/>
      <c r="EW9" s="258"/>
      <c r="EX9" s="258"/>
      <c r="EY9" s="258"/>
      <c r="EZ9" s="258"/>
      <c r="FA9" s="258"/>
      <c r="FB9" s="258"/>
      <c r="FC9" s="258"/>
      <c r="FD9" s="258"/>
      <c r="FE9" s="258"/>
      <c r="FF9" s="258"/>
      <c r="FG9" s="258"/>
      <c r="FH9" s="258"/>
      <c r="FI9" s="258"/>
      <c r="FJ9" s="258"/>
      <c r="FK9" s="259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57" t="s">
        <v>246</v>
      </c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9"/>
    </row>
    <row r="11" spans="1:170" ht="14.1" customHeight="1">
      <c r="A11" s="10" t="s">
        <v>236</v>
      </c>
      <c r="ER11" s="35"/>
      <c r="ET11" s="257"/>
      <c r="EU11" s="258"/>
      <c r="EV11" s="258"/>
      <c r="EW11" s="258"/>
      <c r="EX11" s="258"/>
      <c r="EY11" s="258"/>
      <c r="EZ11" s="258"/>
      <c r="FA11" s="258"/>
      <c r="FB11" s="258"/>
      <c r="FC11" s="258"/>
      <c r="FD11" s="258"/>
      <c r="FE11" s="258"/>
      <c r="FF11" s="258"/>
      <c r="FG11" s="258"/>
      <c r="FH11" s="258"/>
      <c r="FI11" s="258"/>
      <c r="FJ11" s="258"/>
      <c r="FK11" s="259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60" t="s">
        <v>22</v>
      </c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2"/>
    </row>
    <row r="13" spans="1:170" ht="9" customHeight="1"/>
    <row r="14" spans="1:170" s="12" customFormat="1" ht="33" customHeight="1">
      <c r="A14" s="160" t="s">
        <v>136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1"/>
      <c r="BZ14" s="123" t="s">
        <v>137</v>
      </c>
      <c r="CA14" s="123"/>
      <c r="CB14" s="123"/>
      <c r="CC14" s="123"/>
      <c r="CD14" s="123"/>
      <c r="CE14" s="123"/>
      <c r="CF14" s="123"/>
      <c r="CG14" s="123" t="s">
        <v>173</v>
      </c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253" t="s">
        <v>174</v>
      </c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 t="s">
        <v>175</v>
      </c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 t="s">
        <v>2</v>
      </c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 t="s">
        <v>1</v>
      </c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6"/>
      <c r="FL14" s="39"/>
      <c r="FM14" s="39"/>
      <c r="FN14" s="39"/>
    </row>
    <row r="15" spans="1:170" s="13" customFormat="1" ht="12" customHeight="1" thickBot="1">
      <c r="A15" s="158">
        <v>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98">
        <v>2</v>
      </c>
      <c r="CA15" s="98"/>
      <c r="CB15" s="98"/>
      <c r="CC15" s="98"/>
      <c r="CD15" s="98"/>
      <c r="CE15" s="98"/>
      <c r="CF15" s="98"/>
      <c r="CG15" s="98">
        <v>3</v>
      </c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255">
        <v>4</v>
      </c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>
        <v>5</v>
      </c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>
        <v>6</v>
      </c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>
        <v>7</v>
      </c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69"/>
      <c r="FL15" s="40"/>
      <c r="FM15" s="40"/>
      <c r="FN15" s="40"/>
    </row>
    <row r="16" spans="1:170" ht="22.5" customHeight="1">
      <c r="A16" s="191" t="s">
        <v>176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2"/>
      <c r="BZ16" s="138" t="s">
        <v>0</v>
      </c>
      <c r="CA16" s="139"/>
      <c r="CB16" s="139"/>
      <c r="CC16" s="139"/>
      <c r="CD16" s="139"/>
      <c r="CE16" s="139"/>
      <c r="CF16" s="139"/>
      <c r="CG16" s="140">
        <v>100</v>
      </c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254">
        <f>CR17+CR18+CR19+CR20+CR24+CR32+CR38</f>
        <v>387101.43</v>
      </c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>
        <f>DJ17+DJ18+DJ19+DJ20+DJ24+DJ32+DJ38</f>
        <v>30138757.010000002</v>
      </c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83">
        <f>EB17+EB18+EB19+EB20+EB24+EB32+EB38</f>
        <v>0</v>
      </c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54">
        <f>SUM(CR16:ES16)</f>
        <v>30525858.440000001</v>
      </c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70"/>
    </row>
    <row r="17" spans="1:167" ht="15" customHeight="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3"/>
      <c r="BZ17" s="65" t="s">
        <v>3</v>
      </c>
      <c r="CA17" s="66"/>
      <c r="CB17" s="66"/>
      <c r="CC17" s="66"/>
      <c r="CD17" s="66"/>
      <c r="CE17" s="66"/>
      <c r="CF17" s="66"/>
      <c r="CG17" s="97">
        <v>120</v>
      </c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33">
        <f>SUM(CR17:ES17)</f>
        <v>0</v>
      </c>
      <c r="EU17" s="233"/>
      <c r="EV17" s="233"/>
      <c r="EW17" s="233"/>
      <c r="EX17" s="233"/>
      <c r="EY17" s="233"/>
      <c r="EZ17" s="233"/>
      <c r="FA17" s="233"/>
      <c r="FB17" s="233"/>
      <c r="FC17" s="233"/>
      <c r="FD17" s="233"/>
      <c r="FE17" s="233"/>
      <c r="FF17" s="233"/>
      <c r="FG17" s="233"/>
      <c r="FH17" s="233"/>
      <c r="FI17" s="233"/>
      <c r="FJ17" s="233"/>
      <c r="FK17" s="234"/>
    </row>
    <row r="18" spans="1:167" ht="15" customHeight="1">
      <c r="A18" s="162" t="s">
        <v>177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3"/>
      <c r="BZ18" s="65" t="s">
        <v>4</v>
      </c>
      <c r="CA18" s="66"/>
      <c r="CB18" s="66"/>
      <c r="CC18" s="66"/>
      <c r="CD18" s="66"/>
      <c r="CE18" s="66"/>
      <c r="CF18" s="66"/>
      <c r="CG18" s="97">
        <v>130</v>
      </c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0">
        <f>900296.88+300000</f>
        <v>1200296.8799999999</v>
      </c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33">
        <f>SUM(CR18:ES18)</f>
        <v>1200296.8799999999</v>
      </c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4"/>
    </row>
    <row r="19" spans="1:167" ht="15" customHeight="1">
      <c r="A19" s="162" t="s">
        <v>178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3"/>
      <c r="BZ19" s="65" t="s">
        <v>5</v>
      </c>
      <c r="CA19" s="66"/>
      <c r="CB19" s="66"/>
      <c r="CC19" s="66"/>
      <c r="CD19" s="66"/>
      <c r="CE19" s="66"/>
      <c r="CF19" s="66"/>
      <c r="CG19" s="97">
        <v>140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33">
        <f>SUM(CR19:ES19)</f>
        <v>0</v>
      </c>
      <c r="EU19" s="233"/>
      <c r="EV19" s="233"/>
      <c r="EW19" s="233"/>
      <c r="EX19" s="233"/>
      <c r="EY19" s="233"/>
      <c r="EZ19" s="233"/>
      <c r="FA19" s="233"/>
      <c r="FB19" s="233"/>
      <c r="FC19" s="233"/>
      <c r="FD19" s="233"/>
      <c r="FE19" s="233"/>
      <c r="FF19" s="233"/>
      <c r="FG19" s="233"/>
      <c r="FH19" s="233"/>
      <c r="FI19" s="233"/>
      <c r="FJ19" s="233"/>
      <c r="FK19" s="234"/>
    </row>
    <row r="20" spans="1:167" ht="15" customHeight="1">
      <c r="A20" s="162" t="s">
        <v>145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3"/>
      <c r="BZ20" s="65" t="s">
        <v>6</v>
      </c>
      <c r="CA20" s="66"/>
      <c r="CB20" s="66"/>
      <c r="CC20" s="66"/>
      <c r="CD20" s="66"/>
      <c r="CE20" s="66"/>
      <c r="CF20" s="66"/>
      <c r="CG20" s="97">
        <v>150</v>
      </c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33">
        <f>DJ21+DJ23</f>
        <v>0</v>
      </c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  <c r="DZ20" s="233"/>
      <c r="EA20" s="233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33">
        <f>SUM(CR20:ES20)</f>
        <v>0</v>
      </c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4"/>
    </row>
    <row r="21" spans="1:167" ht="12" customHeight="1">
      <c r="A21" s="164" t="s">
        <v>23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5"/>
      <c r="BZ21" s="79" t="s">
        <v>7</v>
      </c>
      <c r="CA21" s="80"/>
      <c r="CB21" s="80"/>
      <c r="CC21" s="80"/>
      <c r="CD21" s="80"/>
      <c r="CE21" s="80"/>
      <c r="CF21" s="81"/>
      <c r="CG21" s="73">
        <v>152</v>
      </c>
      <c r="CH21" s="74"/>
      <c r="CI21" s="74"/>
      <c r="CJ21" s="74"/>
      <c r="CK21" s="74"/>
      <c r="CL21" s="74"/>
      <c r="CM21" s="74"/>
      <c r="CN21" s="74"/>
      <c r="CO21" s="74"/>
      <c r="CP21" s="74"/>
      <c r="CQ21" s="75"/>
      <c r="CR21" s="271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3"/>
      <c r="DJ21" s="235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7"/>
      <c r="EB21" s="271"/>
      <c r="EC21" s="272"/>
      <c r="ED21" s="272"/>
      <c r="EE21" s="272"/>
      <c r="EF21" s="272"/>
      <c r="EG21" s="272"/>
      <c r="EH21" s="272"/>
      <c r="EI21" s="272"/>
      <c r="EJ21" s="272"/>
      <c r="EK21" s="272"/>
      <c r="EL21" s="272"/>
      <c r="EM21" s="272"/>
      <c r="EN21" s="272"/>
      <c r="EO21" s="272"/>
      <c r="EP21" s="272"/>
      <c r="EQ21" s="272"/>
      <c r="ER21" s="272"/>
      <c r="ES21" s="273"/>
      <c r="ET21" s="241">
        <f>SUM(CR21:ES22)</f>
        <v>0</v>
      </c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3"/>
    </row>
    <row r="22" spans="1:167" ht="22.5" customHeight="1">
      <c r="A22" s="142" t="s">
        <v>158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3"/>
      <c r="BZ22" s="82"/>
      <c r="CA22" s="83"/>
      <c r="CB22" s="83"/>
      <c r="CC22" s="83"/>
      <c r="CD22" s="83"/>
      <c r="CE22" s="83"/>
      <c r="CF22" s="84"/>
      <c r="CG22" s="76"/>
      <c r="CH22" s="77"/>
      <c r="CI22" s="77"/>
      <c r="CJ22" s="77"/>
      <c r="CK22" s="77"/>
      <c r="CL22" s="77"/>
      <c r="CM22" s="77"/>
      <c r="CN22" s="77"/>
      <c r="CO22" s="77"/>
      <c r="CP22" s="77"/>
      <c r="CQ22" s="78"/>
      <c r="CR22" s="274"/>
      <c r="CS22" s="275"/>
      <c r="CT22" s="275"/>
      <c r="CU22" s="275"/>
      <c r="CV22" s="275"/>
      <c r="CW22" s="275"/>
      <c r="CX22" s="275"/>
      <c r="CY22" s="275"/>
      <c r="CZ22" s="275"/>
      <c r="DA22" s="275"/>
      <c r="DB22" s="275"/>
      <c r="DC22" s="275"/>
      <c r="DD22" s="275"/>
      <c r="DE22" s="275"/>
      <c r="DF22" s="275"/>
      <c r="DG22" s="275"/>
      <c r="DH22" s="275"/>
      <c r="DI22" s="276"/>
      <c r="DJ22" s="238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40"/>
      <c r="EB22" s="274"/>
      <c r="EC22" s="275"/>
      <c r="ED22" s="275"/>
      <c r="EE22" s="275"/>
      <c r="EF22" s="275"/>
      <c r="EG22" s="275"/>
      <c r="EH22" s="275"/>
      <c r="EI22" s="275"/>
      <c r="EJ22" s="275"/>
      <c r="EK22" s="275"/>
      <c r="EL22" s="275"/>
      <c r="EM22" s="275"/>
      <c r="EN22" s="275"/>
      <c r="EO22" s="275"/>
      <c r="EP22" s="275"/>
      <c r="EQ22" s="275"/>
      <c r="ER22" s="275"/>
      <c r="ES22" s="276"/>
      <c r="ET22" s="244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6"/>
    </row>
    <row r="23" spans="1:167" ht="12" customHeight="1">
      <c r="A23" s="144" t="s">
        <v>146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5"/>
      <c r="BZ23" s="65" t="s">
        <v>8</v>
      </c>
      <c r="CA23" s="66"/>
      <c r="CB23" s="66"/>
      <c r="CC23" s="66"/>
      <c r="CD23" s="66"/>
      <c r="CE23" s="66"/>
      <c r="CF23" s="66"/>
      <c r="CG23" s="97">
        <v>153</v>
      </c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33">
        <f>SUM(CR23:ES23)</f>
        <v>0</v>
      </c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3"/>
      <c r="FF23" s="233"/>
      <c r="FG23" s="233"/>
      <c r="FH23" s="233"/>
      <c r="FI23" s="233"/>
      <c r="FJ23" s="233"/>
      <c r="FK23" s="234"/>
    </row>
    <row r="24" spans="1:167" ht="15" customHeight="1">
      <c r="A24" s="162" t="s">
        <v>140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3"/>
      <c r="BZ24" s="65" t="s">
        <v>9</v>
      </c>
      <c r="CA24" s="66"/>
      <c r="CB24" s="66"/>
      <c r="CC24" s="66"/>
      <c r="CD24" s="66"/>
      <c r="CE24" s="66"/>
      <c r="CF24" s="66"/>
      <c r="CG24" s="97">
        <v>170</v>
      </c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233">
        <f>CR25+CR27+CR31</f>
        <v>0</v>
      </c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>
        <f>DJ25+DJ27+DJ31</f>
        <v>-89503</v>
      </c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33">
        <f>SUM(CR24:ES24)</f>
        <v>-89503</v>
      </c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4"/>
    </row>
    <row r="25" spans="1:167" ht="12" customHeight="1">
      <c r="A25" s="164" t="s">
        <v>23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5"/>
      <c r="BZ25" s="79" t="s">
        <v>10</v>
      </c>
      <c r="CA25" s="80"/>
      <c r="CB25" s="80"/>
      <c r="CC25" s="80"/>
      <c r="CD25" s="80"/>
      <c r="CE25" s="80"/>
      <c r="CF25" s="81"/>
      <c r="CG25" s="73">
        <v>171</v>
      </c>
      <c r="CH25" s="74"/>
      <c r="CI25" s="74"/>
      <c r="CJ25" s="74"/>
      <c r="CK25" s="74"/>
      <c r="CL25" s="74"/>
      <c r="CM25" s="74"/>
      <c r="CN25" s="74"/>
      <c r="CO25" s="74"/>
      <c r="CP25" s="74"/>
      <c r="CQ25" s="75"/>
      <c r="CR25" s="235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7"/>
      <c r="DJ25" s="235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36"/>
      <c r="DX25" s="236"/>
      <c r="DY25" s="236"/>
      <c r="DZ25" s="236"/>
      <c r="EA25" s="237"/>
      <c r="EB25" s="271"/>
      <c r="EC25" s="272"/>
      <c r="ED25" s="272"/>
      <c r="EE25" s="272"/>
      <c r="EF25" s="272"/>
      <c r="EG25" s="272"/>
      <c r="EH25" s="272"/>
      <c r="EI25" s="272"/>
      <c r="EJ25" s="272"/>
      <c r="EK25" s="272"/>
      <c r="EL25" s="272"/>
      <c r="EM25" s="272"/>
      <c r="EN25" s="272"/>
      <c r="EO25" s="272"/>
      <c r="EP25" s="272"/>
      <c r="EQ25" s="272"/>
      <c r="ER25" s="272"/>
      <c r="ES25" s="273"/>
      <c r="ET25" s="241">
        <f>SUM(CR25:ES26)</f>
        <v>0</v>
      </c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3"/>
    </row>
    <row r="26" spans="1:167" ht="12" customHeight="1">
      <c r="A26" s="142" t="s">
        <v>24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3"/>
      <c r="BZ26" s="82"/>
      <c r="CA26" s="83"/>
      <c r="CB26" s="83"/>
      <c r="CC26" s="83"/>
      <c r="CD26" s="83"/>
      <c r="CE26" s="83"/>
      <c r="CF26" s="84"/>
      <c r="CG26" s="76"/>
      <c r="CH26" s="77"/>
      <c r="CI26" s="77"/>
      <c r="CJ26" s="77"/>
      <c r="CK26" s="77"/>
      <c r="CL26" s="77"/>
      <c r="CM26" s="77"/>
      <c r="CN26" s="77"/>
      <c r="CO26" s="77"/>
      <c r="CP26" s="77"/>
      <c r="CQ26" s="78"/>
      <c r="CR26" s="238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40"/>
      <c r="DJ26" s="238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40"/>
      <c r="EB26" s="274"/>
      <c r="EC26" s="275"/>
      <c r="ED26" s="275"/>
      <c r="EE26" s="275"/>
      <c r="EF26" s="275"/>
      <c r="EG26" s="275"/>
      <c r="EH26" s="275"/>
      <c r="EI26" s="275"/>
      <c r="EJ26" s="275"/>
      <c r="EK26" s="275"/>
      <c r="EL26" s="275"/>
      <c r="EM26" s="275"/>
      <c r="EN26" s="275"/>
      <c r="EO26" s="275"/>
      <c r="EP26" s="275"/>
      <c r="EQ26" s="275"/>
      <c r="ER26" s="275"/>
      <c r="ES26" s="276"/>
      <c r="ET26" s="244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6"/>
    </row>
    <row r="27" spans="1:167" ht="12" customHeight="1">
      <c r="A27" s="144" t="s">
        <v>25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5"/>
      <c r="BZ27" s="65" t="s">
        <v>11</v>
      </c>
      <c r="CA27" s="66"/>
      <c r="CB27" s="66"/>
      <c r="CC27" s="66"/>
      <c r="CD27" s="66"/>
      <c r="CE27" s="66"/>
      <c r="CF27" s="66"/>
      <c r="CG27" s="97">
        <v>172</v>
      </c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>
        <v>-89503</v>
      </c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33">
        <f>SUM(CR27:ES27)</f>
        <v>-89503</v>
      </c>
      <c r="EU27" s="233"/>
      <c r="EV27" s="233"/>
      <c r="EW27" s="233"/>
      <c r="EX27" s="233"/>
      <c r="EY27" s="233"/>
      <c r="EZ27" s="233"/>
      <c r="FA27" s="233"/>
      <c r="FB27" s="233"/>
      <c r="FC27" s="233"/>
      <c r="FD27" s="233"/>
      <c r="FE27" s="233"/>
      <c r="FF27" s="233"/>
      <c r="FG27" s="233"/>
      <c r="FH27" s="233"/>
      <c r="FI27" s="233"/>
      <c r="FJ27" s="233"/>
      <c r="FK27" s="234"/>
    </row>
    <row r="28" spans="1:167" ht="12" customHeight="1">
      <c r="A28" s="164" t="s">
        <v>180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5"/>
      <c r="BZ28" s="79" t="s">
        <v>12</v>
      </c>
      <c r="CA28" s="80"/>
      <c r="CB28" s="80"/>
      <c r="CC28" s="80"/>
      <c r="CD28" s="80"/>
      <c r="CE28" s="80"/>
      <c r="CF28" s="81"/>
      <c r="CG28" s="73">
        <v>172</v>
      </c>
      <c r="CH28" s="74"/>
      <c r="CI28" s="74"/>
      <c r="CJ28" s="74"/>
      <c r="CK28" s="74"/>
      <c r="CL28" s="74"/>
      <c r="CM28" s="74"/>
      <c r="CN28" s="74"/>
      <c r="CO28" s="74"/>
      <c r="CP28" s="74"/>
      <c r="CQ28" s="75"/>
      <c r="CR28" s="235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7"/>
      <c r="DJ28" s="235">
        <v>-89503</v>
      </c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36"/>
      <c r="DX28" s="236"/>
      <c r="DY28" s="236"/>
      <c r="DZ28" s="236"/>
      <c r="EA28" s="237"/>
      <c r="EB28" s="271"/>
      <c r="EC28" s="272"/>
      <c r="ED28" s="272"/>
      <c r="EE28" s="272"/>
      <c r="EF28" s="272"/>
      <c r="EG28" s="272"/>
      <c r="EH28" s="272"/>
      <c r="EI28" s="272"/>
      <c r="EJ28" s="272"/>
      <c r="EK28" s="272"/>
      <c r="EL28" s="272"/>
      <c r="EM28" s="272"/>
      <c r="EN28" s="272"/>
      <c r="EO28" s="272"/>
      <c r="EP28" s="272"/>
      <c r="EQ28" s="272"/>
      <c r="ER28" s="272"/>
      <c r="ES28" s="273"/>
      <c r="ET28" s="241">
        <f>SUM(CR28:ES29)</f>
        <v>-89503</v>
      </c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3"/>
    </row>
    <row r="29" spans="1:167" ht="12" customHeight="1">
      <c r="A29" s="166" t="s">
        <v>181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82"/>
      <c r="CA29" s="83"/>
      <c r="CB29" s="83"/>
      <c r="CC29" s="83"/>
      <c r="CD29" s="83"/>
      <c r="CE29" s="83"/>
      <c r="CF29" s="84"/>
      <c r="CG29" s="76"/>
      <c r="CH29" s="77"/>
      <c r="CI29" s="77"/>
      <c r="CJ29" s="77"/>
      <c r="CK29" s="77"/>
      <c r="CL29" s="77"/>
      <c r="CM29" s="77"/>
      <c r="CN29" s="77"/>
      <c r="CO29" s="77"/>
      <c r="CP29" s="77"/>
      <c r="CQ29" s="78"/>
      <c r="CR29" s="238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40"/>
      <c r="DJ29" s="238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40"/>
      <c r="EB29" s="274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6"/>
      <c r="ET29" s="244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6"/>
    </row>
    <row r="30" spans="1:167" ht="12" customHeight="1">
      <c r="A30" s="170" t="s">
        <v>182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1"/>
      <c r="BZ30" s="172" t="s">
        <v>183</v>
      </c>
      <c r="CA30" s="173"/>
      <c r="CB30" s="173"/>
      <c r="CC30" s="173"/>
      <c r="CD30" s="173"/>
      <c r="CE30" s="173"/>
      <c r="CF30" s="174"/>
      <c r="CG30" s="175">
        <v>172</v>
      </c>
      <c r="CH30" s="176"/>
      <c r="CI30" s="176"/>
      <c r="CJ30" s="176"/>
      <c r="CK30" s="176"/>
      <c r="CL30" s="176"/>
      <c r="CM30" s="176"/>
      <c r="CN30" s="176"/>
      <c r="CO30" s="176"/>
      <c r="CP30" s="176"/>
      <c r="CQ30" s="118"/>
      <c r="CR30" s="277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9"/>
      <c r="DJ30" s="280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2"/>
      <c r="EB30" s="277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279"/>
      <c r="ET30" s="233">
        <f>SUM(CR30:ES30)</f>
        <v>0</v>
      </c>
      <c r="EU30" s="233"/>
      <c r="EV30" s="233"/>
      <c r="EW30" s="233"/>
      <c r="EX30" s="233"/>
      <c r="EY30" s="233"/>
      <c r="EZ30" s="233"/>
      <c r="FA30" s="233"/>
      <c r="FB30" s="233"/>
      <c r="FC30" s="233"/>
      <c r="FD30" s="233"/>
      <c r="FE30" s="233"/>
      <c r="FF30" s="233"/>
      <c r="FG30" s="233"/>
      <c r="FH30" s="233"/>
      <c r="FI30" s="233"/>
      <c r="FJ30" s="233"/>
      <c r="FK30" s="234"/>
    </row>
    <row r="31" spans="1:167" ht="12" customHeight="1">
      <c r="A31" s="144" t="s">
        <v>138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5"/>
      <c r="BZ31" s="65" t="s">
        <v>179</v>
      </c>
      <c r="CA31" s="66"/>
      <c r="CB31" s="66"/>
      <c r="CC31" s="66"/>
      <c r="CD31" s="66"/>
      <c r="CE31" s="66"/>
      <c r="CF31" s="66"/>
      <c r="CG31" s="97">
        <v>173</v>
      </c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33">
        <f>SUM(CR31:ES31)</f>
        <v>0</v>
      </c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4"/>
    </row>
    <row r="32" spans="1:167" ht="15" customHeight="1">
      <c r="A32" s="162" t="s">
        <v>26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3"/>
      <c r="BZ32" s="65" t="s">
        <v>13</v>
      </c>
      <c r="CA32" s="66"/>
      <c r="CB32" s="66"/>
      <c r="CC32" s="66"/>
      <c r="CD32" s="66"/>
      <c r="CE32" s="66"/>
      <c r="CF32" s="66"/>
      <c r="CG32" s="97">
        <v>180</v>
      </c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233">
        <f>CR33+CR35+CR36+CR37</f>
        <v>387101.43</v>
      </c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>
        <f>DJ33+DJ35+DJ36+DJ37</f>
        <v>29027963.130000003</v>
      </c>
      <c r="DK32" s="233"/>
      <c r="DL32" s="233"/>
      <c r="DM32" s="233"/>
      <c r="DN32" s="233"/>
      <c r="DO32" s="233"/>
      <c r="DP32" s="233"/>
      <c r="DQ32" s="233"/>
      <c r="DR32" s="233"/>
      <c r="DS32" s="233"/>
      <c r="DT32" s="233"/>
      <c r="DU32" s="233"/>
      <c r="DV32" s="233"/>
      <c r="DW32" s="233"/>
      <c r="DX32" s="233"/>
      <c r="DY32" s="233"/>
      <c r="DZ32" s="233"/>
      <c r="EA32" s="233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33">
        <f>SUM(CR32:ES32)</f>
        <v>29415064.560000002</v>
      </c>
      <c r="EU32" s="233"/>
      <c r="EV32" s="233"/>
      <c r="EW32" s="233"/>
      <c r="EX32" s="233"/>
      <c r="EY32" s="233"/>
      <c r="EZ32" s="233"/>
      <c r="FA32" s="233"/>
      <c r="FB32" s="233"/>
      <c r="FC32" s="233"/>
      <c r="FD32" s="233"/>
      <c r="FE32" s="233"/>
      <c r="FF32" s="233"/>
      <c r="FG32" s="233"/>
      <c r="FH32" s="233"/>
      <c r="FI32" s="233"/>
      <c r="FJ32" s="233"/>
      <c r="FK32" s="234"/>
    </row>
    <row r="33" spans="1:203" ht="12" customHeight="1">
      <c r="A33" s="164" t="s">
        <v>23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5"/>
      <c r="BZ33" s="79" t="s">
        <v>184</v>
      </c>
      <c r="CA33" s="80"/>
      <c r="CB33" s="80"/>
      <c r="CC33" s="80"/>
      <c r="CD33" s="80"/>
      <c r="CE33" s="80"/>
      <c r="CF33" s="81"/>
      <c r="CG33" s="73">
        <v>180</v>
      </c>
      <c r="CH33" s="74"/>
      <c r="CI33" s="74"/>
      <c r="CJ33" s="74"/>
      <c r="CK33" s="74"/>
      <c r="CL33" s="74"/>
      <c r="CM33" s="74"/>
      <c r="CN33" s="74"/>
      <c r="CO33" s="74"/>
      <c r="CP33" s="74"/>
      <c r="CQ33" s="75"/>
      <c r="CR33" s="271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72"/>
      <c r="DI33" s="273"/>
      <c r="DJ33" s="235">
        <f>26599008.78+2586157.09+134947.26-300000</f>
        <v>29020113.130000003</v>
      </c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7"/>
      <c r="EB33" s="271"/>
      <c r="EC33" s="272"/>
      <c r="ED33" s="272"/>
      <c r="EE33" s="272"/>
      <c r="EF33" s="272"/>
      <c r="EG33" s="272"/>
      <c r="EH33" s="272"/>
      <c r="EI33" s="272"/>
      <c r="EJ33" s="272"/>
      <c r="EK33" s="272"/>
      <c r="EL33" s="272"/>
      <c r="EM33" s="272"/>
      <c r="EN33" s="272"/>
      <c r="EO33" s="272"/>
      <c r="EP33" s="272"/>
      <c r="EQ33" s="272"/>
      <c r="ER33" s="272"/>
      <c r="ES33" s="273"/>
      <c r="ET33" s="241">
        <f>SUM(CR33:ES34)</f>
        <v>29020113.130000003</v>
      </c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3"/>
      <c r="FL33" s="219" t="s">
        <v>291</v>
      </c>
      <c r="FM33" s="220"/>
      <c r="FN33" s="220"/>
      <c r="FO33" s="220"/>
      <c r="FP33" s="220"/>
      <c r="FQ33" s="220"/>
      <c r="FR33" s="220"/>
      <c r="FS33" s="220"/>
      <c r="FT33" s="220"/>
      <c r="FU33" s="220"/>
      <c r="FV33" s="220"/>
      <c r="FW33" s="220"/>
      <c r="FX33" s="220"/>
      <c r="FY33" s="220"/>
      <c r="FZ33" s="220"/>
      <c r="GA33" s="220"/>
      <c r="GB33" s="220"/>
      <c r="GC33" s="221"/>
      <c r="GD33" s="301">
        <v>-565884.89</v>
      </c>
      <c r="GE33" s="302"/>
      <c r="GF33" s="302"/>
      <c r="GG33" s="302"/>
      <c r="GH33" s="302"/>
      <c r="GI33" s="302"/>
      <c r="GJ33" s="302"/>
      <c r="GK33" s="302"/>
      <c r="GL33" s="302"/>
      <c r="GM33" s="302"/>
      <c r="GN33" s="302"/>
      <c r="GO33" s="302"/>
      <c r="GP33" s="302"/>
      <c r="GQ33" s="302"/>
      <c r="GR33" s="302"/>
      <c r="GS33" s="302"/>
      <c r="GT33" s="302"/>
      <c r="GU33" s="303"/>
    </row>
    <row r="34" spans="1:203" ht="12" customHeight="1">
      <c r="A34" s="142" t="s">
        <v>188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3"/>
      <c r="BZ34" s="82"/>
      <c r="CA34" s="83"/>
      <c r="CB34" s="83"/>
      <c r="CC34" s="83"/>
      <c r="CD34" s="83"/>
      <c r="CE34" s="83"/>
      <c r="CF34" s="84"/>
      <c r="CG34" s="76"/>
      <c r="CH34" s="77"/>
      <c r="CI34" s="77"/>
      <c r="CJ34" s="77"/>
      <c r="CK34" s="77"/>
      <c r="CL34" s="77"/>
      <c r="CM34" s="77"/>
      <c r="CN34" s="77"/>
      <c r="CO34" s="77"/>
      <c r="CP34" s="77"/>
      <c r="CQ34" s="78"/>
      <c r="CR34" s="274"/>
      <c r="CS34" s="275"/>
      <c r="CT34" s="275"/>
      <c r="CU34" s="275"/>
      <c r="CV34" s="275"/>
      <c r="CW34" s="275"/>
      <c r="CX34" s="275"/>
      <c r="CY34" s="275"/>
      <c r="CZ34" s="275"/>
      <c r="DA34" s="275"/>
      <c r="DB34" s="275"/>
      <c r="DC34" s="275"/>
      <c r="DD34" s="275"/>
      <c r="DE34" s="275"/>
      <c r="DF34" s="275"/>
      <c r="DG34" s="275"/>
      <c r="DH34" s="275"/>
      <c r="DI34" s="276"/>
      <c r="DJ34" s="238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40"/>
      <c r="EB34" s="274"/>
      <c r="EC34" s="275"/>
      <c r="ED34" s="275"/>
      <c r="EE34" s="275"/>
      <c r="EF34" s="275"/>
      <c r="EG34" s="275"/>
      <c r="EH34" s="275"/>
      <c r="EI34" s="275"/>
      <c r="EJ34" s="275"/>
      <c r="EK34" s="275"/>
      <c r="EL34" s="275"/>
      <c r="EM34" s="275"/>
      <c r="EN34" s="275"/>
      <c r="EO34" s="275"/>
      <c r="EP34" s="275"/>
      <c r="EQ34" s="275"/>
      <c r="ER34" s="275"/>
      <c r="ES34" s="276"/>
      <c r="ET34" s="244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6"/>
      <c r="FL34" s="222"/>
      <c r="FM34" s="223"/>
      <c r="FN34" s="223"/>
      <c r="FO34" s="223"/>
      <c r="FP34" s="223"/>
      <c r="FQ34" s="223"/>
      <c r="FR34" s="223"/>
      <c r="FS34" s="223"/>
      <c r="FT34" s="223"/>
      <c r="FU34" s="223"/>
      <c r="FV34" s="223"/>
      <c r="FW34" s="223"/>
      <c r="FX34" s="223"/>
      <c r="FY34" s="223"/>
      <c r="FZ34" s="223"/>
      <c r="GA34" s="223"/>
      <c r="GB34" s="223"/>
      <c r="GC34" s="224"/>
      <c r="GD34" s="304"/>
      <c r="GE34" s="305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6"/>
    </row>
    <row r="35" spans="1:203" ht="12" customHeight="1">
      <c r="A35" s="144" t="s">
        <v>189</v>
      </c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5"/>
      <c r="BZ35" s="65" t="s">
        <v>185</v>
      </c>
      <c r="CA35" s="66"/>
      <c r="CB35" s="66"/>
      <c r="CC35" s="66"/>
      <c r="CD35" s="66"/>
      <c r="CE35" s="66"/>
      <c r="CF35" s="66"/>
      <c r="CG35" s="97">
        <v>180</v>
      </c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250">
        <v>387101.43</v>
      </c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33">
        <f>SUM(CR35:ES35)</f>
        <v>387101.43</v>
      </c>
      <c r="EU35" s="233"/>
      <c r="EV35" s="233"/>
      <c r="EW35" s="233"/>
      <c r="EX35" s="233"/>
      <c r="EY35" s="233"/>
      <c r="EZ35" s="233"/>
      <c r="FA35" s="233"/>
      <c r="FB35" s="233"/>
      <c r="FC35" s="233"/>
      <c r="FD35" s="233"/>
      <c r="FE35" s="233"/>
      <c r="FF35" s="233"/>
      <c r="FG35" s="233"/>
      <c r="FH35" s="233"/>
      <c r="FI35" s="233"/>
      <c r="FJ35" s="233"/>
      <c r="FK35" s="234"/>
    </row>
    <row r="36" spans="1:203" ht="12" customHeight="1">
      <c r="A36" s="144" t="s">
        <v>190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5"/>
      <c r="BZ36" s="65" t="s">
        <v>186</v>
      </c>
      <c r="CA36" s="66"/>
      <c r="CB36" s="66"/>
      <c r="CC36" s="66"/>
      <c r="CD36" s="66"/>
      <c r="CE36" s="66"/>
      <c r="CF36" s="66"/>
      <c r="CG36" s="97">
        <v>180</v>
      </c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33">
        <f>SUM(CR36:ES36)</f>
        <v>0</v>
      </c>
      <c r="EU36" s="233"/>
      <c r="EV36" s="233"/>
      <c r="EW36" s="233"/>
      <c r="EX36" s="233"/>
      <c r="EY36" s="233"/>
      <c r="EZ36" s="233"/>
      <c r="FA36" s="233"/>
      <c r="FB36" s="233"/>
      <c r="FC36" s="233"/>
      <c r="FD36" s="233"/>
      <c r="FE36" s="233"/>
      <c r="FF36" s="233"/>
      <c r="FG36" s="233"/>
      <c r="FH36" s="233"/>
      <c r="FI36" s="233"/>
      <c r="FJ36" s="233"/>
      <c r="FK36" s="234"/>
      <c r="FP36" s="228" t="s">
        <v>262</v>
      </c>
      <c r="FQ36" s="228"/>
      <c r="FR36" s="228"/>
      <c r="FS36" s="228"/>
      <c r="FT36" s="228"/>
      <c r="FU36" s="228"/>
      <c r="FV36" s="228"/>
      <c r="FW36" s="228"/>
      <c r="FX36" s="228"/>
      <c r="FY36" s="228"/>
      <c r="FZ36" s="228"/>
      <c r="GA36" s="228"/>
      <c r="GB36" s="228"/>
      <c r="GC36" s="228"/>
    </row>
    <row r="37" spans="1:203" ht="12" customHeight="1">
      <c r="A37" s="144" t="s">
        <v>191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5"/>
      <c r="BZ37" s="65" t="s">
        <v>187</v>
      </c>
      <c r="CA37" s="66"/>
      <c r="CB37" s="66"/>
      <c r="CC37" s="66"/>
      <c r="CD37" s="66"/>
      <c r="CE37" s="66"/>
      <c r="CF37" s="66"/>
      <c r="CG37" s="97">
        <v>180</v>
      </c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0">
        <f>573734.89-565884.89</f>
        <v>7850</v>
      </c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33">
        <f>SUM(CR37:ES37)</f>
        <v>7850</v>
      </c>
      <c r="EU37" s="233"/>
      <c r="EV37" s="233"/>
      <c r="EW37" s="233"/>
      <c r="EX37" s="233"/>
      <c r="EY37" s="233"/>
      <c r="EZ37" s="233"/>
      <c r="FA37" s="233"/>
      <c r="FB37" s="233"/>
      <c r="FC37" s="233"/>
      <c r="FD37" s="233"/>
      <c r="FE37" s="233"/>
      <c r="FF37" s="233"/>
      <c r="FG37" s="233"/>
      <c r="FH37" s="233"/>
      <c r="FI37" s="233"/>
      <c r="FJ37" s="233"/>
      <c r="FK37" s="234"/>
      <c r="FP37" s="228">
        <v>7850</v>
      </c>
      <c r="FQ37" s="228"/>
      <c r="FR37" s="228"/>
      <c r="FS37" s="228"/>
      <c r="FT37" s="228"/>
      <c r="FU37" s="228"/>
      <c r="FV37" s="228"/>
      <c r="FW37" s="228"/>
      <c r="FX37" s="228"/>
      <c r="FY37" s="228"/>
      <c r="FZ37" s="228"/>
      <c r="GA37" s="228"/>
      <c r="GB37" s="228"/>
      <c r="GC37" s="228"/>
    </row>
    <row r="38" spans="1:203" ht="15" customHeight="1">
      <c r="A38" s="168" t="s">
        <v>27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9"/>
      <c r="BZ38" s="65" t="s">
        <v>14</v>
      </c>
      <c r="CA38" s="66"/>
      <c r="CB38" s="66"/>
      <c r="CC38" s="66"/>
      <c r="CD38" s="66"/>
      <c r="CE38" s="66"/>
      <c r="CF38" s="66"/>
      <c r="CG38" s="97">
        <v>130</v>
      </c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33">
        <f>SUM(CR38:ES38)</f>
        <v>0</v>
      </c>
      <c r="EU38" s="233"/>
      <c r="EV38" s="233"/>
      <c r="EW38" s="233"/>
      <c r="EX38" s="233"/>
      <c r="EY38" s="233"/>
      <c r="EZ38" s="233"/>
      <c r="FA38" s="233"/>
      <c r="FB38" s="233"/>
      <c r="FC38" s="233"/>
      <c r="FD38" s="233"/>
      <c r="FE38" s="233"/>
      <c r="FF38" s="233"/>
      <c r="FG38" s="233"/>
      <c r="FH38" s="233"/>
      <c r="FI38" s="233"/>
      <c r="FJ38" s="233"/>
      <c r="FK38" s="234"/>
    </row>
    <row r="39" spans="1:203" ht="15" customHeight="1">
      <c r="FK39" s="41" t="s">
        <v>166</v>
      </c>
    </row>
    <row r="40" spans="1:203" s="12" customFormat="1" ht="33" customHeight="1">
      <c r="A40" s="161" t="s">
        <v>136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 t="s">
        <v>137</v>
      </c>
      <c r="CA40" s="123"/>
      <c r="CB40" s="123"/>
      <c r="CC40" s="123"/>
      <c r="CD40" s="123"/>
      <c r="CE40" s="123"/>
      <c r="CF40" s="123"/>
      <c r="CG40" s="123" t="s">
        <v>173</v>
      </c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253" t="s">
        <v>174</v>
      </c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 t="s">
        <v>175</v>
      </c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 t="s">
        <v>2</v>
      </c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 t="s">
        <v>1</v>
      </c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6"/>
      <c r="FL40" s="39"/>
      <c r="FM40" s="39"/>
      <c r="FN40" s="39"/>
    </row>
    <row r="41" spans="1:203" s="13" customFormat="1" ht="12" customHeight="1" thickBot="1">
      <c r="A41" s="158">
        <v>1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98">
        <v>2</v>
      </c>
      <c r="CA41" s="98"/>
      <c r="CB41" s="98"/>
      <c r="CC41" s="98"/>
      <c r="CD41" s="98"/>
      <c r="CE41" s="98"/>
      <c r="CF41" s="98"/>
      <c r="CG41" s="98">
        <v>3</v>
      </c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255">
        <v>4</v>
      </c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>
        <v>5</v>
      </c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>
        <v>6</v>
      </c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>
        <v>7</v>
      </c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69"/>
      <c r="FL41" s="40"/>
      <c r="FM41" s="40"/>
      <c r="FN41" s="40"/>
    </row>
    <row r="42" spans="1:203" ht="25.5" customHeight="1">
      <c r="A42" s="191" t="s">
        <v>241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2"/>
      <c r="BZ42" s="138" t="s">
        <v>30</v>
      </c>
      <c r="CA42" s="139"/>
      <c r="CB42" s="139"/>
      <c r="CC42" s="139"/>
      <c r="CD42" s="139"/>
      <c r="CE42" s="139"/>
      <c r="CF42" s="139"/>
      <c r="CG42" s="140">
        <v>200</v>
      </c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254">
        <f>CR43+CR48+CR56+CR60+CR64+CR68+CR72+CR76+CR81</f>
        <v>328345.43</v>
      </c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>
        <f>DJ43+DJ48+DJ56+DJ60+DJ64+DJ68+DJ72+DJ76+DJ81</f>
        <v>29452146.450000003</v>
      </c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>
        <f>EB43+EB48+EB56+EB60+EB64+EB68+EB72+EB76+EB81</f>
        <v>0</v>
      </c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>
        <f>SUM(CR42:ES42)</f>
        <v>29780491.880000003</v>
      </c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70"/>
    </row>
    <row r="43" spans="1:203" ht="15" customHeight="1">
      <c r="A43" s="162" t="s">
        <v>147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3"/>
      <c r="BZ43" s="65" t="s">
        <v>31</v>
      </c>
      <c r="CA43" s="66"/>
      <c r="CB43" s="66"/>
      <c r="CC43" s="66"/>
      <c r="CD43" s="66"/>
      <c r="CE43" s="66"/>
      <c r="CF43" s="66"/>
      <c r="CG43" s="97">
        <v>210</v>
      </c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233">
        <f>SUM(CR44:DI47)</f>
        <v>263462.43</v>
      </c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>
        <f>SUM(DJ44:EA47)</f>
        <v>23977366.82</v>
      </c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33">
        <f>SUM(CR43:ES43)</f>
        <v>24240829.25</v>
      </c>
      <c r="EU43" s="233"/>
      <c r="EV43" s="233"/>
      <c r="EW43" s="233"/>
      <c r="EX43" s="233"/>
      <c r="EY43" s="233"/>
      <c r="EZ43" s="233"/>
      <c r="FA43" s="233"/>
      <c r="FB43" s="233"/>
      <c r="FC43" s="233"/>
      <c r="FD43" s="233"/>
      <c r="FE43" s="233"/>
      <c r="FF43" s="233"/>
      <c r="FG43" s="233"/>
      <c r="FH43" s="233"/>
      <c r="FI43" s="233"/>
      <c r="FJ43" s="233"/>
      <c r="FK43" s="234"/>
    </row>
    <row r="44" spans="1:203" ht="12" customHeight="1">
      <c r="A44" s="164" t="s">
        <v>23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5"/>
      <c r="BZ44" s="79" t="s">
        <v>32</v>
      </c>
      <c r="CA44" s="80"/>
      <c r="CB44" s="80"/>
      <c r="CC44" s="80"/>
      <c r="CD44" s="80"/>
      <c r="CE44" s="80"/>
      <c r="CF44" s="81"/>
      <c r="CG44" s="73">
        <v>211</v>
      </c>
      <c r="CH44" s="74"/>
      <c r="CI44" s="74"/>
      <c r="CJ44" s="74"/>
      <c r="CK44" s="74"/>
      <c r="CL44" s="74"/>
      <c r="CM44" s="74"/>
      <c r="CN44" s="74"/>
      <c r="CO44" s="74"/>
      <c r="CP44" s="74"/>
      <c r="CQ44" s="75"/>
      <c r="CR44" s="235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7"/>
      <c r="DJ44" s="235">
        <v>18735577.350000001</v>
      </c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36"/>
      <c r="DX44" s="236"/>
      <c r="DY44" s="236"/>
      <c r="DZ44" s="236"/>
      <c r="EA44" s="237"/>
      <c r="EB44" s="271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3"/>
      <c r="ET44" s="241">
        <f>SUM(CR44:ES45)</f>
        <v>18735577.350000001</v>
      </c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3"/>
    </row>
    <row r="45" spans="1:203" ht="12" customHeight="1">
      <c r="A45" s="142" t="s">
        <v>159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3"/>
      <c r="BZ45" s="82"/>
      <c r="CA45" s="83"/>
      <c r="CB45" s="83"/>
      <c r="CC45" s="83"/>
      <c r="CD45" s="83"/>
      <c r="CE45" s="83"/>
      <c r="CF45" s="84"/>
      <c r="CG45" s="76"/>
      <c r="CH45" s="77"/>
      <c r="CI45" s="77"/>
      <c r="CJ45" s="77"/>
      <c r="CK45" s="77"/>
      <c r="CL45" s="77"/>
      <c r="CM45" s="77"/>
      <c r="CN45" s="77"/>
      <c r="CO45" s="77"/>
      <c r="CP45" s="77"/>
      <c r="CQ45" s="78"/>
      <c r="CR45" s="238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40"/>
      <c r="DJ45" s="238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40"/>
      <c r="EB45" s="274"/>
      <c r="EC45" s="275"/>
      <c r="ED45" s="275"/>
      <c r="EE45" s="275"/>
      <c r="EF45" s="275"/>
      <c r="EG45" s="275"/>
      <c r="EH45" s="275"/>
      <c r="EI45" s="275"/>
      <c r="EJ45" s="275"/>
      <c r="EK45" s="275"/>
      <c r="EL45" s="275"/>
      <c r="EM45" s="275"/>
      <c r="EN45" s="275"/>
      <c r="EO45" s="275"/>
      <c r="EP45" s="275"/>
      <c r="EQ45" s="275"/>
      <c r="ER45" s="275"/>
      <c r="ES45" s="276"/>
      <c r="ET45" s="244"/>
      <c r="EU45" s="245"/>
      <c r="EV45" s="245"/>
      <c r="EW45" s="245"/>
      <c r="EX45" s="245"/>
      <c r="EY45" s="245"/>
      <c r="EZ45" s="245"/>
      <c r="FA45" s="245"/>
      <c r="FB45" s="245"/>
      <c r="FC45" s="245"/>
      <c r="FD45" s="245"/>
      <c r="FE45" s="245"/>
      <c r="FF45" s="245"/>
      <c r="FG45" s="245"/>
      <c r="FH45" s="245"/>
      <c r="FI45" s="245"/>
      <c r="FJ45" s="245"/>
      <c r="FK45" s="246"/>
    </row>
    <row r="46" spans="1:203" ht="15" customHeight="1">
      <c r="A46" s="144" t="s">
        <v>35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5"/>
      <c r="BZ46" s="65" t="s">
        <v>33</v>
      </c>
      <c r="CA46" s="66"/>
      <c r="CB46" s="66"/>
      <c r="CC46" s="66"/>
      <c r="CD46" s="66"/>
      <c r="CE46" s="66"/>
      <c r="CF46" s="66"/>
      <c r="CG46" s="97">
        <v>212</v>
      </c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250">
        <v>263462.43</v>
      </c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/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33">
        <f>SUM(CR46:ES46)</f>
        <v>263462.43</v>
      </c>
      <c r="EU46" s="233"/>
      <c r="EV46" s="233"/>
      <c r="EW46" s="233"/>
      <c r="EX46" s="233"/>
      <c r="EY46" s="233"/>
      <c r="EZ46" s="233"/>
      <c r="FA46" s="233"/>
      <c r="FB46" s="233"/>
      <c r="FC46" s="233"/>
      <c r="FD46" s="233"/>
      <c r="FE46" s="233"/>
      <c r="FF46" s="233"/>
      <c r="FG46" s="233"/>
      <c r="FH46" s="233"/>
      <c r="FI46" s="233"/>
      <c r="FJ46" s="233"/>
      <c r="FK46" s="234"/>
    </row>
    <row r="47" spans="1:203" ht="15" customHeight="1">
      <c r="A47" s="144" t="s">
        <v>148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5"/>
      <c r="BZ47" s="65" t="s">
        <v>34</v>
      </c>
      <c r="CA47" s="66"/>
      <c r="CB47" s="66"/>
      <c r="CC47" s="66"/>
      <c r="CD47" s="66"/>
      <c r="CE47" s="66"/>
      <c r="CF47" s="66"/>
      <c r="CG47" s="97">
        <v>213</v>
      </c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>
        <v>5241789.47</v>
      </c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33">
        <f>SUM(CR47:ES47)</f>
        <v>5241789.47</v>
      </c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3"/>
      <c r="FK47" s="234"/>
    </row>
    <row r="48" spans="1:203" ht="15" customHeight="1">
      <c r="A48" s="162" t="s">
        <v>149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3"/>
      <c r="BZ48" s="65" t="s">
        <v>36</v>
      </c>
      <c r="CA48" s="66"/>
      <c r="CB48" s="66"/>
      <c r="CC48" s="66"/>
      <c r="CD48" s="66"/>
      <c r="CE48" s="66"/>
      <c r="CF48" s="66"/>
      <c r="CG48" s="97">
        <v>220</v>
      </c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233">
        <f>SUM(CR49:DI55)</f>
        <v>23216</v>
      </c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>
        <f>SUM(DJ49:EA55)</f>
        <v>1949136.78</v>
      </c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33"/>
      <c r="DW48" s="233"/>
      <c r="DX48" s="233"/>
      <c r="DY48" s="233"/>
      <c r="DZ48" s="233"/>
      <c r="EA48" s="233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33">
        <f>SUM(CR48:ES48)</f>
        <v>1972352.78</v>
      </c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3"/>
      <c r="FK48" s="234"/>
    </row>
    <row r="49" spans="1:167" ht="12" customHeight="1">
      <c r="A49" s="164" t="s">
        <v>23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5"/>
      <c r="BZ49" s="79" t="s">
        <v>37</v>
      </c>
      <c r="CA49" s="80"/>
      <c r="CB49" s="80"/>
      <c r="CC49" s="80"/>
      <c r="CD49" s="80"/>
      <c r="CE49" s="80"/>
      <c r="CF49" s="81"/>
      <c r="CG49" s="73">
        <v>221</v>
      </c>
      <c r="CH49" s="74"/>
      <c r="CI49" s="74"/>
      <c r="CJ49" s="74"/>
      <c r="CK49" s="74"/>
      <c r="CL49" s="74"/>
      <c r="CM49" s="74"/>
      <c r="CN49" s="74"/>
      <c r="CO49" s="74"/>
      <c r="CP49" s="74"/>
      <c r="CQ49" s="75"/>
      <c r="CR49" s="235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7"/>
      <c r="DJ49" s="235">
        <v>8205.0400000000009</v>
      </c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7"/>
      <c r="EB49" s="271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3"/>
      <c r="ET49" s="241">
        <f>SUM(CR49:ES50)</f>
        <v>8205.0400000000009</v>
      </c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3"/>
    </row>
    <row r="50" spans="1:167" ht="12" customHeight="1">
      <c r="A50" s="142" t="s">
        <v>43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3"/>
      <c r="BZ50" s="82"/>
      <c r="CA50" s="83"/>
      <c r="CB50" s="83"/>
      <c r="CC50" s="83"/>
      <c r="CD50" s="83"/>
      <c r="CE50" s="83"/>
      <c r="CF50" s="84"/>
      <c r="CG50" s="76"/>
      <c r="CH50" s="77"/>
      <c r="CI50" s="77"/>
      <c r="CJ50" s="77"/>
      <c r="CK50" s="77"/>
      <c r="CL50" s="77"/>
      <c r="CM50" s="77"/>
      <c r="CN50" s="77"/>
      <c r="CO50" s="77"/>
      <c r="CP50" s="77"/>
      <c r="CQ50" s="78"/>
      <c r="CR50" s="238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40"/>
      <c r="DJ50" s="238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39"/>
      <c r="DW50" s="239"/>
      <c r="DX50" s="239"/>
      <c r="DY50" s="239"/>
      <c r="DZ50" s="239"/>
      <c r="EA50" s="240"/>
      <c r="EB50" s="274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6"/>
      <c r="ET50" s="244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6"/>
    </row>
    <row r="51" spans="1:167" ht="15" customHeight="1">
      <c r="A51" s="144" t="s">
        <v>44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5"/>
      <c r="BZ51" s="65" t="s">
        <v>38</v>
      </c>
      <c r="CA51" s="66"/>
      <c r="CB51" s="66"/>
      <c r="CC51" s="66"/>
      <c r="CD51" s="66"/>
      <c r="CE51" s="66"/>
      <c r="CF51" s="66"/>
      <c r="CG51" s="97">
        <v>222</v>
      </c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250">
        <v>22842</v>
      </c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>
        <v>7304.44</v>
      </c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33">
        <f t="shared" ref="ET51:ET56" si="0">SUM(CR51:ES51)</f>
        <v>30146.44</v>
      </c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4"/>
    </row>
    <row r="52" spans="1:167" ht="15" customHeight="1">
      <c r="A52" s="144" t="s">
        <v>45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5"/>
      <c r="BZ52" s="65" t="s">
        <v>39</v>
      </c>
      <c r="CA52" s="66"/>
      <c r="CB52" s="66"/>
      <c r="CC52" s="66"/>
      <c r="CD52" s="66"/>
      <c r="CE52" s="66"/>
      <c r="CF52" s="66"/>
      <c r="CG52" s="97">
        <v>223</v>
      </c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>
        <v>1092103.47</v>
      </c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33">
        <f t="shared" si="0"/>
        <v>1092103.47</v>
      </c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3"/>
      <c r="FK52" s="234"/>
    </row>
    <row r="53" spans="1:167" ht="15" customHeight="1">
      <c r="A53" s="144" t="s">
        <v>46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5"/>
      <c r="BZ53" s="65" t="s">
        <v>40</v>
      </c>
      <c r="CA53" s="66"/>
      <c r="CB53" s="66"/>
      <c r="CC53" s="66"/>
      <c r="CD53" s="66"/>
      <c r="CE53" s="66"/>
      <c r="CF53" s="66"/>
      <c r="CG53" s="97">
        <v>224</v>
      </c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250"/>
      <c r="CS53" s="250"/>
      <c r="CT53" s="250"/>
      <c r="CU53" s="250"/>
      <c r="CV53" s="250"/>
      <c r="CW53" s="250"/>
      <c r="CX53" s="250"/>
      <c r="CY53" s="250"/>
      <c r="CZ53" s="250"/>
      <c r="DA53" s="250"/>
      <c r="DB53" s="250"/>
      <c r="DC53" s="250"/>
      <c r="DD53" s="250"/>
      <c r="DE53" s="250"/>
      <c r="DF53" s="250"/>
      <c r="DG53" s="250"/>
      <c r="DH53" s="250"/>
      <c r="DI53" s="250"/>
      <c r="DJ53" s="250"/>
      <c r="DK53" s="250"/>
      <c r="DL53" s="250"/>
      <c r="DM53" s="250"/>
      <c r="DN53" s="250"/>
      <c r="DO53" s="250"/>
      <c r="DP53" s="250"/>
      <c r="DQ53" s="250"/>
      <c r="DR53" s="250"/>
      <c r="DS53" s="250"/>
      <c r="DT53" s="250"/>
      <c r="DU53" s="250"/>
      <c r="DV53" s="250"/>
      <c r="DW53" s="250"/>
      <c r="DX53" s="250"/>
      <c r="DY53" s="250"/>
      <c r="DZ53" s="250"/>
      <c r="EA53" s="250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33">
        <f t="shared" si="0"/>
        <v>0</v>
      </c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3"/>
      <c r="FK53" s="234"/>
    </row>
    <row r="54" spans="1:167" ht="15" customHeight="1">
      <c r="A54" s="144" t="s">
        <v>150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5"/>
      <c r="BZ54" s="65" t="s">
        <v>41</v>
      </c>
      <c r="CA54" s="66"/>
      <c r="CB54" s="66"/>
      <c r="CC54" s="66"/>
      <c r="CD54" s="66"/>
      <c r="CE54" s="66"/>
      <c r="CF54" s="66"/>
      <c r="CG54" s="97">
        <v>225</v>
      </c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250"/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>
        <v>268105.58</v>
      </c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33">
        <f t="shared" si="0"/>
        <v>268105.58</v>
      </c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3"/>
      <c r="FK54" s="234"/>
    </row>
    <row r="55" spans="1:167" ht="15" customHeight="1">
      <c r="A55" s="144" t="s">
        <v>151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5"/>
      <c r="BZ55" s="65" t="s">
        <v>42</v>
      </c>
      <c r="CA55" s="66"/>
      <c r="CB55" s="66"/>
      <c r="CC55" s="66"/>
      <c r="CD55" s="66"/>
      <c r="CE55" s="66"/>
      <c r="CF55" s="66"/>
      <c r="CG55" s="97">
        <v>226</v>
      </c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250">
        <v>374</v>
      </c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>
        <v>573418.25</v>
      </c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33">
        <f t="shared" si="0"/>
        <v>573792.25</v>
      </c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3"/>
      <c r="FK55" s="234"/>
    </row>
    <row r="56" spans="1:167" ht="15" customHeight="1">
      <c r="A56" s="162" t="s">
        <v>192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3"/>
      <c r="BZ56" s="65" t="s">
        <v>47</v>
      </c>
      <c r="CA56" s="66"/>
      <c r="CB56" s="66"/>
      <c r="CC56" s="66"/>
      <c r="CD56" s="66"/>
      <c r="CE56" s="66"/>
      <c r="CF56" s="66"/>
      <c r="CG56" s="97">
        <v>230</v>
      </c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233">
        <f>SUM(CR57:DI59)</f>
        <v>0</v>
      </c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>
        <f>SUM(DJ57:EA59)</f>
        <v>0</v>
      </c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33"/>
      <c r="DW56" s="233"/>
      <c r="DX56" s="233"/>
      <c r="DY56" s="233"/>
      <c r="DZ56" s="233"/>
      <c r="EA56" s="233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33">
        <f t="shared" si="0"/>
        <v>0</v>
      </c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3"/>
      <c r="FK56" s="234"/>
    </row>
    <row r="57" spans="1:167" ht="12" customHeight="1">
      <c r="A57" s="164" t="s">
        <v>23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5"/>
      <c r="BZ57" s="79" t="s">
        <v>48</v>
      </c>
      <c r="CA57" s="80"/>
      <c r="CB57" s="80"/>
      <c r="CC57" s="80"/>
      <c r="CD57" s="80"/>
      <c r="CE57" s="80"/>
      <c r="CF57" s="81"/>
      <c r="CG57" s="73">
        <v>231</v>
      </c>
      <c r="CH57" s="74"/>
      <c r="CI57" s="74"/>
      <c r="CJ57" s="74"/>
      <c r="CK57" s="74"/>
      <c r="CL57" s="74"/>
      <c r="CM57" s="74"/>
      <c r="CN57" s="74"/>
      <c r="CO57" s="74"/>
      <c r="CP57" s="74"/>
      <c r="CQ57" s="75"/>
      <c r="CR57" s="271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3"/>
      <c r="DJ57" s="235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7"/>
      <c r="EB57" s="271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3"/>
      <c r="ET57" s="241">
        <f>SUM(CR57:ES58)</f>
        <v>0</v>
      </c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3"/>
    </row>
    <row r="58" spans="1:167" ht="12" customHeight="1">
      <c r="A58" s="142" t="s">
        <v>193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3"/>
      <c r="BZ58" s="82"/>
      <c r="CA58" s="83"/>
      <c r="CB58" s="83"/>
      <c r="CC58" s="83"/>
      <c r="CD58" s="83"/>
      <c r="CE58" s="83"/>
      <c r="CF58" s="84"/>
      <c r="CG58" s="76"/>
      <c r="CH58" s="77"/>
      <c r="CI58" s="77"/>
      <c r="CJ58" s="77"/>
      <c r="CK58" s="77"/>
      <c r="CL58" s="77"/>
      <c r="CM58" s="77"/>
      <c r="CN58" s="77"/>
      <c r="CO58" s="77"/>
      <c r="CP58" s="77"/>
      <c r="CQ58" s="78"/>
      <c r="CR58" s="274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6"/>
      <c r="DJ58" s="238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39"/>
      <c r="DW58" s="239"/>
      <c r="DX58" s="239"/>
      <c r="DY58" s="239"/>
      <c r="DZ58" s="239"/>
      <c r="EA58" s="240"/>
      <c r="EB58" s="274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6"/>
      <c r="ET58" s="244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6"/>
    </row>
    <row r="59" spans="1:167" ht="15" customHeight="1">
      <c r="A59" s="144" t="s">
        <v>194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5"/>
      <c r="BZ59" s="65" t="s">
        <v>49</v>
      </c>
      <c r="CA59" s="66"/>
      <c r="CB59" s="66"/>
      <c r="CC59" s="66"/>
      <c r="CD59" s="66"/>
      <c r="CE59" s="66"/>
      <c r="CF59" s="66"/>
      <c r="CG59" s="97">
        <v>232</v>
      </c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33">
        <f>SUM(CR59:ES59)</f>
        <v>0</v>
      </c>
      <c r="EU59" s="233"/>
      <c r="EV59" s="233"/>
      <c r="EW59" s="233"/>
      <c r="EX59" s="233"/>
      <c r="EY59" s="233"/>
      <c r="EZ59" s="233"/>
      <c r="FA59" s="233"/>
      <c r="FB59" s="233"/>
      <c r="FC59" s="233"/>
      <c r="FD59" s="233"/>
      <c r="FE59" s="233"/>
      <c r="FF59" s="233"/>
      <c r="FG59" s="233"/>
      <c r="FH59" s="233"/>
      <c r="FI59" s="233"/>
      <c r="FJ59" s="233"/>
      <c r="FK59" s="234"/>
    </row>
    <row r="60" spans="1:167" ht="15" customHeight="1">
      <c r="A60" s="162" t="s">
        <v>152</v>
      </c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3"/>
      <c r="BZ60" s="65" t="s">
        <v>50</v>
      </c>
      <c r="CA60" s="66"/>
      <c r="CB60" s="66"/>
      <c r="CC60" s="66"/>
      <c r="CD60" s="66"/>
      <c r="CE60" s="66"/>
      <c r="CF60" s="66"/>
      <c r="CG60" s="97">
        <v>240</v>
      </c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233">
        <f>SUM(CR61:DI63)</f>
        <v>0</v>
      </c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>
        <f>SUM(DJ61:EA63)</f>
        <v>107930.03</v>
      </c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33"/>
      <c r="DW60" s="233"/>
      <c r="DX60" s="233"/>
      <c r="DY60" s="233"/>
      <c r="DZ60" s="233"/>
      <c r="EA60" s="233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33">
        <f>SUM(CR60:ES60)</f>
        <v>107930.03</v>
      </c>
      <c r="EU60" s="233"/>
      <c r="EV60" s="233"/>
      <c r="EW60" s="233"/>
      <c r="EX60" s="233"/>
      <c r="EY60" s="233"/>
      <c r="EZ60" s="233"/>
      <c r="FA60" s="233"/>
      <c r="FB60" s="233"/>
      <c r="FC60" s="233"/>
      <c r="FD60" s="233"/>
      <c r="FE60" s="233"/>
      <c r="FF60" s="233"/>
      <c r="FG60" s="233"/>
      <c r="FH60" s="233"/>
      <c r="FI60" s="233"/>
      <c r="FJ60" s="233"/>
      <c r="FK60" s="234"/>
    </row>
    <row r="61" spans="1:167" ht="12" customHeight="1">
      <c r="A61" s="164" t="s">
        <v>23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5"/>
      <c r="BZ61" s="79" t="s">
        <v>51</v>
      </c>
      <c r="CA61" s="80"/>
      <c r="CB61" s="80"/>
      <c r="CC61" s="80"/>
      <c r="CD61" s="80"/>
      <c r="CE61" s="80"/>
      <c r="CF61" s="81"/>
      <c r="CG61" s="73">
        <v>241</v>
      </c>
      <c r="CH61" s="74"/>
      <c r="CI61" s="74"/>
      <c r="CJ61" s="74"/>
      <c r="CK61" s="74"/>
      <c r="CL61" s="74"/>
      <c r="CM61" s="74"/>
      <c r="CN61" s="74"/>
      <c r="CO61" s="74"/>
      <c r="CP61" s="74"/>
      <c r="CQ61" s="75"/>
      <c r="CR61" s="235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7"/>
      <c r="DJ61" s="235">
        <v>107930.03</v>
      </c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7"/>
      <c r="EB61" s="271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3"/>
      <c r="ET61" s="241">
        <f>SUM(CR61:ES62)</f>
        <v>107930.03</v>
      </c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3"/>
    </row>
    <row r="62" spans="1:167">
      <c r="A62" s="142" t="s">
        <v>153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3"/>
      <c r="BZ62" s="82"/>
      <c r="CA62" s="83"/>
      <c r="CB62" s="83"/>
      <c r="CC62" s="83"/>
      <c r="CD62" s="83"/>
      <c r="CE62" s="83"/>
      <c r="CF62" s="84"/>
      <c r="CG62" s="76"/>
      <c r="CH62" s="77"/>
      <c r="CI62" s="77"/>
      <c r="CJ62" s="77"/>
      <c r="CK62" s="77"/>
      <c r="CL62" s="77"/>
      <c r="CM62" s="77"/>
      <c r="CN62" s="77"/>
      <c r="CO62" s="77"/>
      <c r="CP62" s="77"/>
      <c r="CQ62" s="78"/>
      <c r="CR62" s="238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40"/>
      <c r="DJ62" s="238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40"/>
      <c r="EB62" s="274"/>
      <c r="EC62" s="275"/>
      <c r="ED62" s="275"/>
      <c r="EE62" s="275"/>
      <c r="EF62" s="275"/>
      <c r="EG62" s="275"/>
      <c r="EH62" s="275"/>
      <c r="EI62" s="275"/>
      <c r="EJ62" s="275"/>
      <c r="EK62" s="275"/>
      <c r="EL62" s="275"/>
      <c r="EM62" s="275"/>
      <c r="EN62" s="275"/>
      <c r="EO62" s="275"/>
      <c r="EP62" s="275"/>
      <c r="EQ62" s="275"/>
      <c r="ER62" s="275"/>
      <c r="ES62" s="276"/>
      <c r="ET62" s="244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6"/>
    </row>
    <row r="63" spans="1:167" ht="22.5" customHeight="1">
      <c r="A63" s="144" t="s">
        <v>154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5"/>
      <c r="BZ63" s="65" t="s">
        <v>52</v>
      </c>
      <c r="CA63" s="66"/>
      <c r="CB63" s="66"/>
      <c r="CC63" s="66"/>
      <c r="CD63" s="66"/>
      <c r="CE63" s="66"/>
      <c r="CF63" s="66"/>
      <c r="CG63" s="97">
        <v>242</v>
      </c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33">
        <f>SUM(CR63:ES63)</f>
        <v>0</v>
      </c>
      <c r="EU63" s="233"/>
      <c r="EV63" s="233"/>
      <c r="EW63" s="233"/>
      <c r="EX63" s="233"/>
      <c r="EY63" s="233"/>
      <c r="EZ63" s="233"/>
      <c r="FA63" s="233"/>
      <c r="FB63" s="233"/>
      <c r="FC63" s="233"/>
      <c r="FD63" s="233"/>
      <c r="FE63" s="233"/>
      <c r="FF63" s="233"/>
      <c r="FG63" s="233"/>
      <c r="FH63" s="233"/>
      <c r="FI63" s="233"/>
      <c r="FJ63" s="233"/>
      <c r="FK63" s="234"/>
    </row>
    <row r="64" spans="1:167" ht="15" customHeight="1">
      <c r="A64" s="162" t="s">
        <v>155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3"/>
      <c r="BZ64" s="65" t="s">
        <v>53</v>
      </c>
      <c r="CA64" s="66"/>
      <c r="CB64" s="66"/>
      <c r="CC64" s="66"/>
      <c r="CD64" s="66"/>
      <c r="CE64" s="66"/>
      <c r="CF64" s="66"/>
      <c r="CG64" s="97">
        <v>250</v>
      </c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233">
        <f>SUM(CR65:DI67)</f>
        <v>0</v>
      </c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>
        <f>SUM(DJ65:EA67)</f>
        <v>0</v>
      </c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33">
        <f>SUM(CR64:ES64)</f>
        <v>0</v>
      </c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4"/>
    </row>
    <row r="65" spans="1:204" ht="12" customHeight="1">
      <c r="A65" s="164" t="s">
        <v>23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5"/>
      <c r="BZ65" s="79" t="s">
        <v>54</v>
      </c>
      <c r="CA65" s="80"/>
      <c r="CB65" s="80"/>
      <c r="CC65" s="80"/>
      <c r="CD65" s="80"/>
      <c r="CE65" s="80"/>
      <c r="CF65" s="81"/>
      <c r="CG65" s="73">
        <v>252</v>
      </c>
      <c r="CH65" s="74"/>
      <c r="CI65" s="74"/>
      <c r="CJ65" s="74"/>
      <c r="CK65" s="74"/>
      <c r="CL65" s="74"/>
      <c r="CM65" s="74"/>
      <c r="CN65" s="74"/>
      <c r="CO65" s="74"/>
      <c r="CP65" s="74"/>
      <c r="CQ65" s="75"/>
      <c r="CR65" s="235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7"/>
      <c r="DJ65" s="235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7"/>
      <c r="EB65" s="271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3"/>
      <c r="ET65" s="241">
        <f>SUM(CR65:ES66)</f>
        <v>0</v>
      </c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3"/>
    </row>
    <row r="66" spans="1:204" ht="22.5" customHeight="1">
      <c r="A66" s="142" t="s">
        <v>56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3"/>
      <c r="BZ66" s="82"/>
      <c r="CA66" s="83"/>
      <c r="CB66" s="83"/>
      <c r="CC66" s="83"/>
      <c r="CD66" s="83"/>
      <c r="CE66" s="83"/>
      <c r="CF66" s="84"/>
      <c r="CG66" s="76"/>
      <c r="CH66" s="77"/>
      <c r="CI66" s="77"/>
      <c r="CJ66" s="77"/>
      <c r="CK66" s="77"/>
      <c r="CL66" s="77"/>
      <c r="CM66" s="77"/>
      <c r="CN66" s="77"/>
      <c r="CO66" s="77"/>
      <c r="CP66" s="77"/>
      <c r="CQ66" s="78"/>
      <c r="CR66" s="238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40"/>
      <c r="DJ66" s="238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40"/>
      <c r="EB66" s="274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6"/>
      <c r="ET66" s="244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6"/>
    </row>
    <row r="67" spans="1:204" ht="15" customHeight="1">
      <c r="A67" s="144" t="s">
        <v>141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5"/>
      <c r="BZ67" s="65" t="s">
        <v>55</v>
      </c>
      <c r="CA67" s="66"/>
      <c r="CB67" s="66"/>
      <c r="CC67" s="66"/>
      <c r="CD67" s="66"/>
      <c r="CE67" s="66"/>
      <c r="CF67" s="66"/>
      <c r="CG67" s="97">
        <v>253</v>
      </c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33">
        <f>SUM(CR67:ES67)</f>
        <v>0</v>
      </c>
      <c r="EU67" s="233"/>
      <c r="EV67" s="233"/>
      <c r="EW67" s="233"/>
      <c r="EX67" s="233"/>
      <c r="EY67" s="233"/>
      <c r="EZ67" s="233"/>
      <c r="FA67" s="233"/>
      <c r="FB67" s="233"/>
      <c r="FC67" s="233"/>
      <c r="FD67" s="233"/>
      <c r="FE67" s="233"/>
      <c r="FF67" s="233"/>
      <c r="FG67" s="233"/>
      <c r="FH67" s="233"/>
      <c r="FI67" s="233"/>
      <c r="FJ67" s="233"/>
      <c r="FK67" s="234"/>
    </row>
    <row r="68" spans="1:204" ht="15" customHeight="1">
      <c r="A68" s="162" t="s">
        <v>57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3"/>
      <c r="BZ68" s="65" t="s">
        <v>58</v>
      </c>
      <c r="CA68" s="66"/>
      <c r="CB68" s="66"/>
      <c r="CC68" s="66"/>
      <c r="CD68" s="66"/>
      <c r="CE68" s="66"/>
      <c r="CF68" s="66"/>
      <c r="CG68" s="97">
        <v>260</v>
      </c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233">
        <f>SUM(CR69:DI71)</f>
        <v>41667</v>
      </c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>
        <f>SUM(DJ69:EA71)</f>
        <v>0</v>
      </c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33"/>
      <c r="DX68" s="233"/>
      <c r="DY68" s="233"/>
      <c r="DZ68" s="233"/>
      <c r="EA68" s="233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33">
        <f>SUM(CR68:ES68)</f>
        <v>41667</v>
      </c>
      <c r="EU68" s="233"/>
      <c r="EV68" s="233"/>
      <c r="EW68" s="233"/>
      <c r="EX68" s="233"/>
      <c r="EY68" s="233"/>
      <c r="EZ68" s="233"/>
      <c r="FA68" s="233"/>
      <c r="FB68" s="233"/>
      <c r="FC68" s="233"/>
      <c r="FD68" s="233"/>
      <c r="FE68" s="233"/>
      <c r="FF68" s="233"/>
      <c r="FG68" s="233"/>
      <c r="FH68" s="233"/>
      <c r="FI68" s="233"/>
      <c r="FJ68" s="233"/>
      <c r="FK68" s="234"/>
    </row>
    <row r="69" spans="1:204" ht="12" customHeight="1">
      <c r="A69" s="164" t="s">
        <v>23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5"/>
      <c r="BZ69" s="79" t="s">
        <v>59</v>
      </c>
      <c r="CA69" s="80"/>
      <c r="CB69" s="80"/>
      <c r="CC69" s="80"/>
      <c r="CD69" s="80"/>
      <c r="CE69" s="80"/>
      <c r="CF69" s="81"/>
      <c r="CG69" s="73">
        <v>262</v>
      </c>
      <c r="CH69" s="74"/>
      <c r="CI69" s="74"/>
      <c r="CJ69" s="74"/>
      <c r="CK69" s="74"/>
      <c r="CL69" s="74"/>
      <c r="CM69" s="74"/>
      <c r="CN69" s="74"/>
      <c r="CO69" s="74"/>
      <c r="CP69" s="74"/>
      <c r="CQ69" s="75"/>
      <c r="CR69" s="235">
        <v>41667</v>
      </c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7"/>
      <c r="DJ69" s="235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36"/>
      <c r="DX69" s="236"/>
      <c r="DY69" s="236"/>
      <c r="DZ69" s="236"/>
      <c r="EA69" s="237"/>
      <c r="EB69" s="271"/>
      <c r="EC69" s="272"/>
      <c r="ED69" s="272"/>
      <c r="EE69" s="272"/>
      <c r="EF69" s="272"/>
      <c r="EG69" s="272"/>
      <c r="EH69" s="272"/>
      <c r="EI69" s="272"/>
      <c r="EJ69" s="272"/>
      <c r="EK69" s="272"/>
      <c r="EL69" s="272"/>
      <c r="EM69" s="272"/>
      <c r="EN69" s="272"/>
      <c r="EO69" s="272"/>
      <c r="EP69" s="272"/>
      <c r="EQ69" s="272"/>
      <c r="ER69" s="272"/>
      <c r="ES69" s="273"/>
      <c r="ET69" s="241">
        <f>SUM(CR69:ES70)</f>
        <v>41667</v>
      </c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3"/>
    </row>
    <row r="70" spans="1:204" ht="12" customHeight="1">
      <c r="A70" s="142" t="s">
        <v>61</v>
      </c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3"/>
      <c r="BZ70" s="82"/>
      <c r="CA70" s="83"/>
      <c r="CB70" s="83"/>
      <c r="CC70" s="83"/>
      <c r="CD70" s="83"/>
      <c r="CE70" s="83"/>
      <c r="CF70" s="84"/>
      <c r="CG70" s="76"/>
      <c r="CH70" s="77"/>
      <c r="CI70" s="77"/>
      <c r="CJ70" s="77"/>
      <c r="CK70" s="77"/>
      <c r="CL70" s="77"/>
      <c r="CM70" s="77"/>
      <c r="CN70" s="77"/>
      <c r="CO70" s="77"/>
      <c r="CP70" s="77"/>
      <c r="CQ70" s="78"/>
      <c r="CR70" s="238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40"/>
      <c r="DJ70" s="238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40"/>
      <c r="EB70" s="274"/>
      <c r="EC70" s="275"/>
      <c r="ED70" s="275"/>
      <c r="EE70" s="275"/>
      <c r="EF70" s="275"/>
      <c r="EG70" s="275"/>
      <c r="EH70" s="275"/>
      <c r="EI70" s="275"/>
      <c r="EJ70" s="275"/>
      <c r="EK70" s="275"/>
      <c r="EL70" s="275"/>
      <c r="EM70" s="275"/>
      <c r="EN70" s="275"/>
      <c r="EO70" s="275"/>
      <c r="EP70" s="275"/>
      <c r="EQ70" s="275"/>
      <c r="ER70" s="275"/>
      <c r="ES70" s="276"/>
      <c r="ET70" s="244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6"/>
    </row>
    <row r="71" spans="1:204" ht="12" customHeight="1">
      <c r="A71" s="144" t="s">
        <v>156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5"/>
      <c r="BZ71" s="65" t="s">
        <v>60</v>
      </c>
      <c r="CA71" s="66"/>
      <c r="CB71" s="66"/>
      <c r="CC71" s="66"/>
      <c r="CD71" s="66"/>
      <c r="CE71" s="66"/>
      <c r="CF71" s="66"/>
      <c r="CG71" s="97">
        <v>263</v>
      </c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33">
        <f>SUM(CR71:ES71)</f>
        <v>0</v>
      </c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4"/>
    </row>
    <row r="72" spans="1:204" ht="15" customHeight="1" thickBot="1">
      <c r="A72" s="156" t="s">
        <v>68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7"/>
      <c r="BZ72" s="87" t="s">
        <v>195</v>
      </c>
      <c r="CA72" s="88"/>
      <c r="CB72" s="88"/>
      <c r="CC72" s="88"/>
      <c r="CD72" s="88"/>
      <c r="CE72" s="88"/>
      <c r="CF72" s="88"/>
      <c r="CG72" s="154">
        <v>290</v>
      </c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291">
        <f>-20025.84+20025.84</f>
        <v>0</v>
      </c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>
        <f>-54586.71+134947.26</f>
        <v>80360.550000000017</v>
      </c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33">
        <f>SUM(CR72:ES72)</f>
        <v>80360.550000000017</v>
      </c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4"/>
      <c r="FM72" s="95" t="s">
        <v>260</v>
      </c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</row>
    <row r="73" spans="1:204" ht="15" customHeight="1">
      <c r="FK73" s="41" t="s">
        <v>163</v>
      </c>
      <c r="FM73" s="96">
        <v>20025.84</v>
      </c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</row>
    <row r="74" spans="1:204" s="12" customFormat="1" ht="33" customHeight="1">
      <c r="A74" s="161" t="s">
        <v>136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 t="s">
        <v>137</v>
      </c>
      <c r="CA74" s="123"/>
      <c r="CB74" s="123"/>
      <c r="CC74" s="123"/>
      <c r="CD74" s="123"/>
      <c r="CE74" s="123"/>
      <c r="CF74" s="123"/>
      <c r="CG74" s="123" t="s">
        <v>173</v>
      </c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253" t="s">
        <v>174</v>
      </c>
      <c r="CS74" s="253"/>
      <c r="CT74" s="253"/>
      <c r="CU74" s="253"/>
      <c r="CV74" s="253"/>
      <c r="CW74" s="253"/>
      <c r="CX74" s="253"/>
      <c r="CY74" s="253"/>
      <c r="CZ74" s="253"/>
      <c r="DA74" s="253"/>
      <c r="DB74" s="253"/>
      <c r="DC74" s="253"/>
      <c r="DD74" s="253"/>
      <c r="DE74" s="253"/>
      <c r="DF74" s="253"/>
      <c r="DG74" s="253"/>
      <c r="DH74" s="253"/>
      <c r="DI74" s="253"/>
      <c r="DJ74" s="253" t="s">
        <v>175</v>
      </c>
      <c r="DK74" s="253"/>
      <c r="DL74" s="253"/>
      <c r="DM74" s="253"/>
      <c r="DN74" s="253"/>
      <c r="DO74" s="253"/>
      <c r="DP74" s="253"/>
      <c r="DQ74" s="253"/>
      <c r="DR74" s="253"/>
      <c r="DS74" s="253"/>
      <c r="DT74" s="253"/>
      <c r="DU74" s="253"/>
      <c r="DV74" s="253"/>
      <c r="DW74" s="253"/>
      <c r="DX74" s="253"/>
      <c r="DY74" s="253"/>
      <c r="DZ74" s="253"/>
      <c r="EA74" s="253"/>
      <c r="EB74" s="253" t="s">
        <v>2</v>
      </c>
      <c r="EC74" s="253"/>
      <c r="ED74" s="253"/>
      <c r="EE74" s="253"/>
      <c r="EF74" s="253"/>
      <c r="EG74" s="253"/>
      <c r="EH74" s="253"/>
      <c r="EI74" s="253"/>
      <c r="EJ74" s="253"/>
      <c r="EK74" s="253"/>
      <c r="EL74" s="253"/>
      <c r="EM74" s="253"/>
      <c r="EN74" s="253"/>
      <c r="EO74" s="253"/>
      <c r="EP74" s="253"/>
      <c r="EQ74" s="253"/>
      <c r="ER74" s="253"/>
      <c r="ES74" s="253"/>
      <c r="ET74" s="253" t="s">
        <v>1</v>
      </c>
      <c r="EU74" s="253"/>
      <c r="EV74" s="253"/>
      <c r="EW74" s="253"/>
      <c r="EX74" s="253"/>
      <c r="EY74" s="253"/>
      <c r="EZ74" s="253"/>
      <c r="FA74" s="253"/>
      <c r="FB74" s="253"/>
      <c r="FC74" s="253"/>
      <c r="FD74" s="253"/>
      <c r="FE74" s="253"/>
      <c r="FF74" s="253"/>
      <c r="FG74" s="253"/>
      <c r="FH74" s="253"/>
      <c r="FI74" s="253"/>
      <c r="FJ74" s="253"/>
      <c r="FK74" s="256"/>
      <c r="FL74" s="39"/>
      <c r="FM74" s="39"/>
      <c r="FN74" s="39"/>
    </row>
    <row r="75" spans="1:204" s="13" customFormat="1" ht="12" customHeight="1" thickBot="1">
      <c r="A75" s="158">
        <v>1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98">
        <v>2</v>
      </c>
      <c r="CA75" s="98"/>
      <c r="CB75" s="98"/>
      <c r="CC75" s="98"/>
      <c r="CD75" s="98"/>
      <c r="CE75" s="98"/>
      <c r="CF75" s="98"/>
      <c r="CG75" s="98">
        <v>3</v>
      </c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255">
        <v>4</v>
      </c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>
        <v>5</v>
      </c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>
        <v>6</v>
      </c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>
        <v>7</v>
      </c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69"/>
      <c r="FL75" s="40"/>
      <c r="FM75" s="40"/>
      <c r="FN75" s="40"/>
    </row>
    <row r="76" spans="1:204" ht="15" customHeight="1">
      <c r="A76" s="162" t="s">
        <v>64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3"/>
      <c r="BZ76" s="138" t="s">
        <v>62</v>
      </c>
      <c r="CA76" s="139"/>
      <c r="CB76" s="139"/>
      <c r="CC76" s="139"/>
      <c r="CD76" s="139"/>
      <c r="CE76" s="139"/>
      <c r="CF76" s="139"/>
      <c r="CG76" s="140">
        <v>270</v>
      </c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254">
        <f>SUM(CR77:DI80)</f>
        <v>0</v>
      </c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>
        <f>SUM(DJ77:EA80)</f>
        <v>3337352.27</v>
      </c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283"/>
      <c r="EM76" s="283"/>
      <c r="EN76" s="283"/>
      <c r="EO76" s="283"/>
      <c r="EP76" s="283"/>
      <c r="EQ76" s="283"/>
      <c r="ER76" s="283"/>
      <c r="ES76" s="283"/>
      <c r="ET76" s="254">
        <f>SUM(CR76:ES76)</f>
        <v>3337352.27</v>
      </c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70"/>
    </row>
    <row r="77" spans="1:204" ht="12" customHeight="1">
      <c r="A77" s="164" t="s">
        <v>23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5"/>
      <c r="BZ77" s="79" t="s">
        <v>63</v>
      </c>
      <c r="CA77" s="80"/>
      <c r="CB77" s="80"/>
      <c r="CC77" s="80"/>
      <c r="CD77" s="80"/>
      <c r="CE77" s="80"/>
      <c r="CF77" s="81"/>
      <c r="CG77" s="73">
        <v>271</v>
      </c>
      <c r="CH77" s="74"/>
      <c r="CI77" s="74"/>
      <c r="CJ77" s="74"/>
      <c r="CK77" s="74"/>
      <c r="CL77" s="74"/>
      <c r="CM77" s="74"/>
      <c r="CN77" s="74"/>
      <c r="CO77" s="74"/>
      <c r="CP77" s="74"/>
      <c r="CQ77" s="75"/>
      <c r="CR77" s="235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7"/>
      <c r="DJ77" s="235">
        <v>2388889.0699999998</v>
      </c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36"/>
      <c r="DX77" s="236"/>
      <c r="DY77" s="236"/>
      <c r="DZ77" s="236"/>
      <c r="EA77" s="237"/>
      <c r="EB77" s="285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7"/>
      <c r="ET77" s="241">
        <f>SUM(CR77:ES78)</f>
        <v>2388889.0699999998</v>
      </c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3"/>
    </row>
    <row r="78" spans="1:204" ht="12" customHeight="1">
      <c r="A78" s="142" t="s">
        <v>65</v>
      </c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3"/>
      <c r="BZ78" s="82"/>
      <c r="CA78" s="83"/>
      <c r="CB78" s="83"/>
      <c r="CC78" s="83"/>
      <c r="CD78" s="83"/>
      <c r="CE78" s="83"/>
      <c r="CF78" s="84"/>
      <c r="CG78" s="76"/>
      <c r="CH78" s="77"/>
      <c r="CI78" s="77"/>
      <c r="CJ78" s="77"/>
      <c r="CK78" s="77"/>
      <c r="CL78" s="77"/>
      <c r="CM78" s="77"/>
      <c r="CN78" s="77"/>
      <c r="CO78" s="77"/>
      <c r="CP78" s="77"/>
      <c r="CQ78" s="78"/>
      <c r="CR78" s="238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40"/>
      <c r="DJ78" s="238"/>
      <c r="DK78" s="239"/>
      <c r="DL78" s="239"/>
      <c r="DM78" s="239"/>
      <c r="DN78" s="239"/>
      <c r="DO78" s="239"/>
      <c r="DP78" s="239"/>
      <c r="DQ78" s="239"/>
      <c r="DR78" s="239"/>
      <c r="DS78" s="239"/>
      <c r="DT78" s="239"/>
      <c r="DU78" s="239"/>
      <c r="DV78" s="239"/>
      <c r="DW78" s="239"/>
      <c r="DX78" s="239"/>
      <c r="DY78" s="239"/>
      <c r="DZ78" s="239"/>
      <c r="EA78" s="240"/>
      <c r="EB78" s="288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90"/>
      <c r="ET78" s="244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6"/>
    </row>
    <row r="79" spans="1:204" ht="15" customHeight="1">
      <c r="A79" s="144" t="s">
        <v>66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5"/>
      <c r="BZ79" s="65" t="s">
        <v>196</v>
      </c>
      <c r="CA79" s="66"/>
      <c r="CB79" s="66"/>
      <c r="CC79" s="66"/>
      <c r="CD79" s="66"/>
      <c r="CE79" s="66"/>
      <c r="CF79" s="66"/>
      <c r="CG79" s="97">
        <v>272</v>
      </c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250"/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>
        <f>1514348.09-565884.89</f>
        <v>948463.20000000007</v>
      </c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95"/>
      <c r="EC79" s="295"/>
      <c r="ED79" s="295"/>
      <c r="EE79" s="295"/>
      <c r="EF79" s="295"/>
      <c r="EG79" s="295"/>
      <c r="EH79" s="295"/>
      <c r="EI79" s="295"/>
      <c r="EJ79" s="295"/>
      <c r="EK79" s="295"/>
      <c r="EL79" s="295"/>
      <c r="EM79" s="295"/>
      <c r="EN79" s="295"/>
      <c r="EO79" s="295"/>
      <c r="EP79" s="295"/>
      <c r="EQ79" s="295"/>
      <c r="ER79" s="295"/>
      <c r="ES79" s="295"/>
      <c r="ET79" s="233">
        <f t="shared" ref="ET79:ET86" si="1">SUM(CR79:ES79)</f>
        <v>948463.20000000007</v>
      </c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4"/>
      <c r="FM79" s="219" t="s">
        <v>267</v>
      </c>
      <c r="FN79" s="220"/>
      <c r="FO79" s="220"/>
      <c r="FP79" s="220"/>
      <c r="FQ79" s="220"/>
      <c r="FR79" s="220"/>
      <c r="FS79" s="220"/>
      <c r="FT79" s="220"/>
      <c r="FU79" s="220"/>
      <c r="FV79" s="220"/>
      <c r="FW79" s="220"/>
      <c r="FX79" s="220"/>
      <c r="FY79" s="220"/>
      <c r="FZ79" s="220"/>
      <c r="GA79" s="220"/>
      <c r="GB79" s="220"/>
      <c r="GC79" s="220"/>
      <c r="GD79" s="221"/>
      <c r="GE79" s="301">
        <v>-565884.89</v>
      </c>
      <c r="GF79" s="302"/>
      <c r="GG79" s="302"/>
      <c r="GH79" s="302"/>
      <c r="GI79" s="302"/>
      <c r="GJ79" s="302"/>
      <c r="GK79" s="302"/>
      <c r="GL79" s="302"/>
      <c r="GM79" s="302"/>
      <c r="GN79" s="302"/>
      <c r="GO79" s="302"/>
      <c r="GP79" s="302"/>
      <c r="GQ79" s="302"/>
      <c r="GR79" s="302"/>
      <c r="GS79" s="302"/>
      <c r="GT79" s="302"/>
      <c r="GU79" s="302"/>
      <c r="GV79" s="303"/>
    </row>
    <row r="80" spans="1:204" ht="15" customHeight="1">
      <c r="A80" s="144" t="s">
        <v>67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5"/>
      <c r="BZ80" s="65" t="s">
        <v>197</v>
      </c>
      <c r="CA80" s="66"/>
      <c r="CB80" s="66"/>
      <c r="CC80" s="66"/>
      <c r="CD80" s="66"/>
      <c r="CE80" s="66"/>
      <c r="CF80" s="66"/>
      <c r="CG80" s="97">
        <v>273</v>
      </c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250"/>
      <c r="CS80" s="250"/>
      <c r="CT80" s="250"/>
      <c r="CU80" s="250"/>
      <c r="CV80" s="250"/>
      <c r="CW80" s="250"/>
      <c r="CX80" s="250"/>
      <c r="CY80" s="250"/>
      <c r="CZ80" s="250"/>
      <c r="DA80" s="250"/>
      <c r="DB80" s="250"/>
      <c r="DC80" s="250"/>
      <c r="DD80" s="250"/>
      <c r="DE80" s="250"/>
      <c r="DF80" s="250"/>
      <c r="DG80" s="250"/>
      <c r="DH80" s="250"/>
      <c r="DI80" s="250"/>
      <c r="DJ80" s="250"/>
      <c r="DK80" s="250"/>
      <c r="DL80" s="250"/>
      <c r="DM80" s="250"/>
      <c r="DN80" s="250"/>
      <c r="DO80" s="250"/>
      <c r="DP80" s="250"/>
      <c r="DQ80" s="250"/>
      <c r="DR80" s="250"/>
      <c r="DS80" s="250"/>
      <c r="DT80" s="250"/>
      <c r="DU80" s="250"/>
      <c r="DV80" s="250"/>
      <c r="DW80" s="250"/>
      <c r="DX80" s="250"/>
      <c r="DY80" s="250"/>
      <c r="DZ80" s="250"/>
      <c r="EA80" s="250"/>
      <c r="EB80" s="295"/>
      <c r="EC80" s="295"/>
      <c r="ED80" s="295"/>
      <c r="EE80" s="295"/>
      <c r="EF80" s="295"/>
      <c r="EG80" s="295"/>
      <c r="EH80" s="295"/>
      <c r="EI80" s="295"/>
      <c r="EJ80" s="295"/>
      <c r="EK80" s="295"/>
      <c r="EL80" s="295"/>
      <c r="EM80" s="295"/>
      <c r="EN80" s="295"/>
      <c r="EO80" s="295"/>
      <c r="EP80" s="295"/>
      <c r="EQ80" s="295"/>
      <c r="ER80" s="295"/>
      <c r="ES80" s="295"/>
      <c r="ET80" s="233">
        <f t="shared" si="1"/>
        <v>0</v>
      </c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4"/>
      <c r="FM80" s="222"/>
      <c r="FN80" s="223"/>
      <c r="FO80" s="223"/>
      <c r="FP80" s="223"/>
      <c r="FQ80" s="223"/>
      <c r="FR80" s="223"/>
      <c r="FS80" s="223"/>
      <c r="FT80" s="223"/>
      <c r="FU80" s="223"/>
      <c r="FV80" s="223"/>
      <c r="FW80" s="223"/>
      <c r="FX80" s="223"/>
      <c r="FY80" s="223"/>
      <c r="FZ80" s="223"/>
      <c r="GA80" s="223"/>
      <c r="GB80" s="223"/>
      <c r="GC80" s="223"/>
      <c r="GD80" s="224"/>
      <c r="GE80" s="304"/>
      <c r="GF80" s="305"/>
      <c r="GG80" s="305"/>
      <c r="GH80" s="305"/>
      <c r="GI80" s="305"/>
      <c r="GJ80" s="305"/>
      <c r="GK80" s="305"/>
      <c r="GL80" s="305"/>
      <c r="GM80" s="305"/>
      <c r="GN80" s="305"/>
      <c r="GO80" s="305"/>
      <c r="GP80" s="305"/>
      <c r="GQ80" s="305"/>
      <c r="GR80" s="305"/>
      <c r="GS80" s="305"/>
      <c r="GT80" s="305"/>
      <c r="GU80" s="305"/>
      <c r="GV80" s="306"/>
    </row>
    <row r="81" spans="1:186" ht="15" customHeight="1">
      <c r="A81" s="162" t="s">
        <v>160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3"/>
      <c r="BZ81" s="65" t="s">
        <v>69</v>
      </c>
      <c r="CA81" s="66"/>
      <c r="CB81" s="66"/>
      <c r="CC81" s="66"/>
      <c r="CD81" s="66"/>
      <c r="CE81" s="66"/>
      <c r="CF81" s="66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250"/>
      <c r="CS81" s="250"/>
      <c r="CT81" s="250"/>
      <c r="CU81" s="250"/>
      <c r="CV81" s="250"/>
      <c r="CW81" s="250"/>
      <c r="CX81" s="250"/>
      <c r="CY81" s="250"/>
      <c r="CZ81" s="250"/>
      <c r="DA81" s="250"/>
      <c r="DB81" s="250"/>
      <c r="DC81" s="250"/>
      <c r="DD81" s="250"/>
      <c r="DE81" s="250"/>
      <c r="DF81" s="250"/>
      <c r="DG81" s="250"/>
      <c r="DH81" s="250"/>
      <c r="DI81" s="250"/>
      <c r="DJ81" s="250"/>
      <c r="DK81" s="250"/>
      <c r="DL81" s="250"/>
      <c r="DM81" s="250"/>
      <c r="DN81" s="250"/>
      <c r="DO81" s="250"/>
      <c r="DP81" s="250"/>
      <c r="DQ81" s="250"/>
      <c r="DR81" s="250"/>
      <c r="DS81" s="250"/>
      <c r="DT81" s="250"/>
      <c r="DU81" s="250"/>
      <c r="DV81" s="250"/>
      <c r="DW81" s="250"/>
      <c r="DX81" s="250"/>
      <c r="DY81" s="250"/>
      <c r="DZ81" s="250"/>
      <c r="EA81" s="250"/>
      <c r="EB81" s="295"/>
      <c r="EC81" s="295"/>
      <c r="ED81" s="295"/>
      <c r="EE81" s="295"/>
      <c r="EF81" s="295"/>
      <c r="EG81" s="295"/>
      <c r="EH81" s="295"/>
      <c r="EI81" s="295"/>
      <c r="EJ81" s="295"/>
      <c r="EK81" s="295"/>
      <c r="EL81" s="295"/>
      <c r="EM81" s="295"/>
      <c r="EN81" s="295"/>
      <c r="EO81" s="295"/>
      <c r="EP81" s="295"/>
      <c r="EQ81" s="295"/>
      <c r="ER81" s="295"/>
      <c r="ES81" s="295"/>
      <c r="ET81" s="233">
        <f t="shared" si="1"/>
        <v>0</v>
      </c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4"/>
    </row>
    <row r="82" spans="1:186" ht="15" customHeight="1">
      <c r="A82" s="217" t="s">
        <v>199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8"/>
      <c r="BZ82" s="65" t="s">
        <v>198</v>
      </c>
      <c r="CA82" s="66"/>
      <c r="CB82" s="66"/>
      <c r="CC82" s="66"/>
      <c r="CD82" s="66"/>
      <c r="CE82" s="66"/>
      <c r="CF82" s="66"/>
      <c r="CG82" s="115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233">
        <f>CR85+CR109</f>
        <v>58756</v>
      </c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>
        <f>DJ85+DJ109</f>
        <v>686610.56000000017</v>
      </c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>
        <f>EB83-EB84</f>
        <v>0</v>
      </c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>
        <f t="shared" si="1"/>
        <v>745366.56000000017</v>
      </c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4"/>
      <c r="FM82" s="308"/>
      <c r="FN82" s="308"/>
      <c r="FO82" s="308"/>
      <c r="FP82" s="308"/>
      <c r="FQ82" s="308"/>
      <c r="FR82" s="308"/>
      <c r="FS82" s="308"/>
      <c r="FT82" s="308"/>
      <c r="FU82" s="308"/>
      <c r="FV82" s="308"/>
      <c r="FW82" s="308"/>
      <c r="FX82" s="308"/>
      <c r="FY82" s="308"/>
      <c r="FZ82" s="308"/>
      <c r="GA82" s="308"/>
      <c r="GB82" s="48"/>
      <c r="GC82" s="48"/>
      <c r="GD82" s="48"/>
    </row>
    <row r="83" spans="1:186" ht="15" customHeight="1">
      <c r="A83" s="162" t="s">
        <v>142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3"/>
      <c r="BZ83" s="65" t="s">
        <v>200</v>
      </c>
      <c r="CA83" s="66"/>
      <c r="CB83" s="66"/>
      <c r="CC83" s="66"/>
      <c r="CD83" s="66"/>
      <c r="CE83" s="66"/>
      <c r="CF83" s="66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233">
        <f>CR16-CR42</f>
        <v>58756</v>
      </c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>
        <f>DJ16-DJ42</f>
        <v>686610.55999999866</v>
      </c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>
        <f>EB16-EB42</f>
        <v>0</v>
      </c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>
        <f t="shared" si="1"/>
        <v>745366.55999999866</v>
      </c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4"/>
      <c r="FM83" s="300"/>
      <c r="FN83" s="300"/>
      <c r="FO83" s="300"/>
      <c r="FP83" s="300"/>
      <c r="FQ83" s="300"/>
      <c r="FR83" s="300"/>
      <c r="FS83" s="300"/>
      <c r="FT83" s="300"/>
      <c r="FU83" s="300"/>
      <c r="FV83" s="300"/>
      <c r="FW83" s="300"/>
      <c r="FX83" s="300"/>
      <c r="FY83" s="300"/>
      <c r="FZ83" s="300"/>
      <c r="GA83" s="300"/>
      <c r="GB83" s="300"/>
      <c r="GC83" s="300"/>
      <c r="GD83" s="300"/>
    </row>
    <row r="84" spans="1:186" ht="15" customHeight="1">
      <c r="A84" s="162" t="s">
        <v>71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3"/>
      <c r="BZ84" s="65" t="s">
        <v>201</v>
      </c>
      <c r="CA84" s="66"/>
      <c r="CB84" s="66"/>
      <c r="CC84" s="66"/>
      <c r="CD84" s="66"/>
      <c r="CE84" s="66"/>
      <c r="CF84" s="66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0"/>
      <c r="DK84" s="250"/>
      <c r="DL84" s="250"/>
      <c r="DM84" s="250"/>
      <c r="DN84" s="250"/>
      <c r="DO84" s="250"/>
      <c r="DP84" s="250"/>
      <c r="DQ84" s="250"/>
      <c r="DR84" s="250"/>
      <c r="DS84" s="250"/>
      <c r="DT84" s="250"/>
      <c r="DU84" s="250"/>
      <c r="DV84" s="250"/>
      <c r="DW84" s="250"/>
      <c r="DX84" s="250"/>
      <c r="DY84" s="250"/>
      <c r="DZ84" s="250"/>
      <c r="EA84" s="250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33">
        <f t="shared" si="1"/>
        <v>0</v>
      </c>
      <c r="EU84" s="233"/>
      <c r="EV84" s="233"/>
      <c r="EW84" s="233"/>
      <c r="EX84" s="233"/>
      <c r="EY84" s="233"/>
      <c r="EZ84" s="233"/>
      <c r="FA84" s="233"/>
      <c r="FB84" s="233"/>
      <c r="FC84" s="233"/>
      <c r="FD84" s="233"/>
      <c r="FE84" s="233"/>
      <c r="FF84" s="233"/>
      <c r="FG84" s="233"/>
      <c r="FH84" s="233"/>
      <c r="FI84" s="233"/>
      <c r="FJ84" s="233"/>
      <c r="FK84" s="234"/>
    </row>
    <row r="85" spans="1:186" ht="15" customHeight="1">
      <c r="A85" s="203" t="s">
        <v>234</v>
      </c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4"/>
      <c r="BZ85" s="65" t="s">
        <v>70</v>
      </c>
      <c r="CA85" s="66"/>
      <c r="CB85" s="66"/>
      <c r="CC85" s="66"/>
      <c r="CD85" s="66"/>
      <c r="CE85" s="66"/>
      <c r="CF85" s="66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233">
        <f>CR86+CR90+CR94+CR98+CR102</f>
        <v>0</v>
      </c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>
        <f>DJ86+DJ90+DJ94+DJ98+DJ102</f>
        <v>912362.88000000047</v>
      </c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33"/>
      <c r="DW85" s="233"/>
      <c r="DX85" s="233"/>
      <c r="DY85" s="233"/>
      <c r="DZ85" s="233"/>
      <c r="EA85" s="233"/>
      <c r="EB85" s="233">
        <f>EB86+EB90+EB94+EB98+EB102</f>
        <v>0</v>
      </c>
      <c r="EC85" s="233"/>
      <c r="ED85" s="233"/>
      <c r="EE85" s="233"/>
      <c r="EF85" s="233"/>
      <c r="EG85" s="233"/>
      <c r="EH85" s="233"/>
      <c r="EI85" s="233"/>
      <c r="EJ85" s="233"/>
      <c r="EK85" s="233"/>
      <c r="EL85" s="233"/>
      <c r="EM85" s="233"/>
      <c r="EN85" s="233"/>
      <c r="EO85" s="233"/>
      <c r="EP85" s="233"/>
      <c r="EQ85" s="233"/>
      <c r="ER85" s="233"/>
      <c r="ES85" s="233"/>
      <c r="ET85" s="233">
        <f t="shared" si="1"/>
        <v>912362.88000000047</v>
      </c>
      <c r="EU85" s="233"/>
      <c r="EV85" s="233"/>
      <c r="EW85" s="233"/>
      <c r="EX85" s="233"/>
      <c r="EY85" s="233"/>
      <c r="EZ85" s="233"/>
      <c r="FA85" s="233"/>
      <c r="FB85" s="233"/>
      <c r="FC85" s="233"/>
      <c r="FD85" s="233"/>
      <c r="FE85" s="233"/>
      <c r="FF85" s="233"/>
      <c r="FG85" s="233"/>
      <c r="FH85" s="233"/>
      <c r="FI85" s="233"/>
      <c r="FJ85" s="233"/>
      <c r="FK85" s="234"/>
    </row>
    <row r="86" spans="1:186" ht="15" customHeight="1">
      <c r="A86" s="213" t="s">
        <v>161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4"/>
      <c r="BZ86" s="65" t="s">
        <v>83</v>
      </c>
      <c r="CA86" s="66"/>
      <c r="CB86" s="66"/>
      <c r="CC86" s="66"/>
      <c r="CD86" s="66"/>
      <c r="CE86" s="66"/>
      <c r="CF86" s="66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233">
        <f>CR87-CR89</f>
        <v>0</v>
      </c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>
        <f>DJ87-DJ89</f>
        <v>1066102.6600000006</v>
      </c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33"/>
      <c r="DW86" s="233"/>
      <c r="DX86" s="233"/>
      <c r="DY86" s="233"/>
      <c r="DZ86" s="233"/>
      <c r="EA86" s="233"/>
      <c r="EB86" s="233">
        <f>EB87-EB89</f>
        <v>0</v>
      </c>
      <c r="EC86" s="233"/>
      <c r="ED86" s="233"/>
      <c r="EE86" s="233"/>
      <c r="EF86" s="233"/>
      <c r="EG86" s="233"/>
      <c r="EH86" s="233"/>
      <c r="EI86" s="233"/>
      <c r="EJ86" s="233"/>
      <c r="EK86" s="233"/>
      <c r="EL86" s="233"/>
      <c r="EM86" s="233"/>
      <c r="EN86" s="233"/>
      <c r="EO86" s="233"/>
      <c r="EP86" s="233"/>
      <c r="EQ86" s="233"/>
      <c r="ER86" s="233"/>
      <c r="ES86" s="233"/>
      <c r="ET86" s="233">
        <f t="shared" si="1"/>
        <v>1066102.6600000006</v>
      </c>
      <c r="EU86" s="233"/>
      <c r="EV86" s="233"/>
      <c r="EW86" s="233"/>
      <c r="EX86" s="233"/>
      <c r="EY86" s="233"/>
      <c r="EZ86" s="233"/>
      <c r="FA86" s="233"/>
      <c r="FB86" s="233"/>
      <c r="FC86" s="233"/>
      <c r="FD86" s="233"/>
      <c r="FE86" s="233"/>
      <c r="FF86" s="233"/>
      <c r="FG86" s="233"/>
      <c r="FH86" s="233"/>
      <c r="FI86" s="233"/>
      <c r="FJ86" s="233"/>
      <c r="FK86" s="234"/>
    </row>
    <row r="87" spans="1:186" ht="12" customHeight="1">
      <c r="A87" s="205" t="s">
        <v>23</v>
      </c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6"/>
      <c r="BZ87" s="79" t="s">
        <v>84</v>
      </c>
      <c r="CA87" s="80"/>
      <c r="CB87" s="80"/>
      <c r="CC87" s="80"/>
      <c r="CD87" s="80"/>
      <c r="CE87" s="80"/>
      <c r="CF87" s="81"/>
      <c r="CG87" s="73">
        <v>310</v>
      </c>
      <c r="CH87" s="74"/>
      <c r="CI87" s="74"/>
      <c r="CJ87" s="74"/>
      <c r="CK87" s="74"/>
      <c r="CL87" s="74"/>
      <c r="CM87" s="74"/>
      <c r="CN87" s="74"/>
      <c r="CO87" s="74"/>
      <c r="CP87" s="74"/>
      <c r="CQ87" s="75"/>
      <c r="CR87" s="235">
        <v>7584.25</v>
      </c>
      <c r="CS87" s="236"/>
      <c r="CT87" s="236"/>
      <c r="CU87" s="236"/>
      <c r="CV87" s="236"/>
      <c r="CW87" s="236"/>
      <c r="CX87" s="236"/>
      <c r="CY87" s="236"/>
      <c r="CZ87" s="236"/>
      <c r="DA87" s="236"/>
      <c r="DB87" s="236"/>
      <c r="DC87" s="236"/>
      <c r="DD87" s="236"/>
      <c r="DE87" s="236"/>
      <c r="DF87" s="236"/>
      <c r="DG87" s="236"/>
      <c r="DH87" s="236"/>
      <c r="DI87" s="237"/>
      <c r="DJ87" s="235">
        <v>4237313.7300000004</v>
      </c>
      <c r="DK87" s="236"/>
      <c r="DL87" s="236"/>
      <c r="DM87" s="236"/>
      <c r="DN87" s="236"/>
      <c r="DO87" s="236"/>
      <c r="DP87" s="236"/>
      <c r="DQ87" s="236"/>
      <c r="DR87" s="236"/>
      <c r="DS87" s="236"/>
      <c r="DT87" s="236"/>
      <c r="DU87" s="236"/>
      <c r="DV87" s="236"/>
      <c r="DW87" s="236"/>
      <c r="DX87" s="236"/>
      <c r="DY87" s="236"/>
      <c r="DZ87" s="236"/>
      <c r="EA87" s="237"/>
      <c r="EB87" s="235"/>
      <c r="EC87" s="236"/>
      <c r="ED87" s="236"/>
      <c r="EE87" s="236"/>
      <c r="EF87" s="236"/>
      <c r="EG87" s="236"/>
      <c r="EH87" s="236"/>
      <c r="EI87" s="236"/>
      <c r="EJ87" s="236"/>
      <c r="EK87" s="236"/>
      <c r="EL87" s="236"/>
      <c r="EM87" s="236"/>
      <c r="EN87" s="236"/>
      <c r="EO87" s="236"/>
      <c r="EP87" s="236"/>
      <c r="EQ87" s="236"/>
      <c r="ER87" s="236"/>
      <c r="ES87" s="237"/>
      <c r="ET87" s="241">
        <f>SUM(CR87:ES88)</f>
        <v>4244897.9800000004</v>
      </c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3"/>
    </row>
    <row r="88" spans="1:186" ht="12" customHeight="1">
      <c r="A88" s="209" t="s">
        <v>73</v>
      </c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10"/>
      <c r="BZ88" s="82"/>
      <c r="CA88" s="83"/>
      <c r="CB88" s="83"/>
      <c r="CC88" s="83"/>
      <c r="CD88" s="83"/>
      <c r="CE88" s="83"/>
      <c r="CF88" s="84"/>
      <c r="CG88" s="76"/>
      <c r="CH88" s="77"/>
      <c r="CI88" s="77"/>
      <c r="CJ88" s="77"/>
      <c r="CK88" s="77"/>
      <c r="CL88" s="77"/>
      <c r="CM88" s="77"/>
      <c r="CN88" s="77"/>
      <c r="CO88" s="77"/>
      <c r="CP88" s="77"/>
      <c r="CQ88" s="78"/>
      <c r="CR88" s="238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40"/>
      <c r="DJ88" s="238"/>
      <c r="DK88" s="239"/>
      <c r="DL88" s="239"/>
      <c r="DM88" s="239"/>
      <c r="DN88" s="239"/>
      <c r="DO88" s="239"/>
      <c r="DP88" s="239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40"/>
      <c r="EB88" s="238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  <c r="ES88" s="240"/>
      <c r="ET88" s="244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6"/>
    </row>
    <row r="89" spans="1:186" ht="15" customHeight="1">
      <c r="A89" s="211" t="s">
        <v>74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2"/>
      <c r="BZ89" s="65" t="s">
        <v>85</v>
      </c>
      <c r="CA89" s="66"/>
      <c r="CB89" s="66"/>
      <c r="CC89" s="66"/>
      <c r="CD89" s="66"/>
      <c r="CE89" s="66"/>
      <c r="CF89" s="66"/>
      <c r="CG89" s="97">
        <v>410</v>
      </c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250">
        <v>7584.25</v>
      </c>
      <c r="CS89" s="250"/>
      <c r="CT89" s="250"/>
      <c r="CU89" s="250"/>
      <c r="CV89" s="250"/>
      <c r="CW89" s="250"/>
      <c r="CX89" s="250"/>
      <c r="CY89" s="250"/>
      <c r="CZ89" s="250"/>
      <c r="DA89" s="250"/>
      <c r="DB89" s="250"/>
      <c r="DC89" s="250"/>
      <c r="DD89" s="250"/>
      <c r="DE89" s="250"/>
      <c r="DF89" s="250"/>
      <c r="DG89" s="250"/>
      <c r="DH89" s="250"/>
      <c r="DI89" s="250"/>
      <c r="DJ89" s="250">
        <v>3171211.07</v>
      </c>
      <c r="DK89" s="250"/>
      <c r="DL89" s="250"/>
      <c r="DM89" s="250"/>
      <c r="DN89" s="250"/>
      <c r="DO89" s="250"/>
      <c r="DP89" s="250"/>
      <c r="DQ89" s="250"/>
      <c r="DR89" s="250"/>
      <c r="DS89" s="250"/>
      <c r="DT89" s="250"/>
      <c r="DU89" s="250"/>
      <c r="DV89" s="250"/>
      <c r="DW89" s="250"/>
      <c r="DX89" s="250"/>
      <c r="DY89" s="250"/>
      <c r="DZ89" s="250"/>
      <c r="EA89" s="250"/>
      <c r="EB89" s="250"/>
      <c r="EC89" s="250"/>
      <c r="ED89" s="250"/>
      <c r="EE89" s="250"/>
      <c r="EF89" s="250"/>
      <c r="EG89" s="250"/>
      <c r="EH89" s="250"/>
      <c r="EI89" s="250"/>
      <c r="EJ89" s="250"/>
      <c r="EK89" s="250"/>
      <c r="EL89" s="250"/>
      <c r="EM89" s="250"/>
      <c r="EN89" s="250"/>
      <c r="EO89" s="250"/>
      <c r="EP89" s="250"/>
      <c r="EQ89" s="250"/>
      <c r="ER89" s="250"/>
      <c r="ES89" s="250"/>
      <c r="ET89" s="233">
        <f>SUM(CR89:ES89)</f>
        <v>3178795.32</v>
      </c>
      <c r="EU89" s="233"/>
      <c r="EV89" s="233"/>
      <c r="EW89" s="233"/>
      <c r="EX89" s="233"/>
      <c r="EY89" s="233"/>
      <c r="EZ89" s="233"/>
      <c r="FA89" s="233"/>
      <c r="FB89" s="233"/>
      <c r="FC89" s="233"/>
      <c r="FD89" s="233"/>
      <c r="FE89" s="233"/>
      <c r="FF89" s="233"/>
      <c r="FG89" s="233"/>
      <c r="FH89" s="233"/>
      <c r="FI89" s="233"/>
      <c r="FJ89" s="233"/>
      <c r="FK89" s="234"/>
    </row>
    <row r="90" spans="1:186" ht="15" customHeight="1">
      <c r="A90" s="213" t="s">
        <v>75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4"/>
      <c r="BZ90" s="65" t="s">
        <v>86</v>
      </c>
      <c r="CA90" s="66"/>
      <c r="CB90" s="66"/>
      <c r="CC90" s="66"/>
      <c r="CD90" s="66"/>
      <c r="CE90" s="66"/>
      <c r="CF90" s="66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233">
        <f>CR91-CR93</f>
        <v>0</v>
      </c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>
        <f>DJ91-DJ93</f>
        <v>0</v>
      </c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33"/>
      <c r="DW90" s="233"/>
      <c r="DX90" s="233"/>
      <c r="DY90" s="233"/>
      <c r="DZ90" s="233"/>
      <c r="EA90" s="233"/>
      <c r="EB90" s="233">
        <f>EB91-EB93</f>
        <v>0</v>
      </c>
      <c r="EC90" s="233"/>
      <c r="ED90" s="233"/>
      <c r="EE90" s="233"/>
      <c r="EF90" s="233"/>
      <c r="EG90" s="233"/>
      <c r="EH90" s="233"/>
      <c r="EI90" s="233"/>
      <c r="EJ90" s="233"/>
      <c r="EK90" s="233"/>
      <c r="EL90" s="233"/>
      <c r="EM90" s="233"/>
      <c r="EN90" s="233"/>
      <c r="EO90" s="233"/>
      <c r="EP90" s="233"/>
      <c r="EQ90" s="233"/>
      <c r="ER90" s="233"/>
      <c r="ES90" s="233"/>
      <c r="ET90" s="233">
        <f>SUM(CR90:ES90)</f>
        <v>0</v>
      </c>
      <c r="EU90" s="233"/>
      <c r="EV90" s="233"/>
      <c r="EW90" s="233"/>
      <c r="EX90" s="233"/>
      <c r="EY90" s="233"/>
      <c r="EZ90" s="233"/>
      <c r="FA90" s="233"/>
      <c r="FB90" s="233"/>
      <c r="FC90" s="233"/>
      <c r="FD90" s="233"/>
      <c r="FE90" s="233"/>
      <c r="FF90" s="233"/>
      <c r="FG90" s="233"/>
      <c r="FH90" s="233"/>
      <c r="FI90" s="233"/>
      <c r="FJ90" s="233"/>
      <c r="FK90" s="234"/>
    </row>
    <row r="91" spans="1:186" ht="12" customHeight="1">
      <c r="A91" s="205" t="s">
        <v>23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6"/>
      <c r="BZ91" s="79" t="s">
        <v>87</v>
      </c>
      <c r="CA91" s="80"/>
      <c r="CB91" s="80"/>
      <c r="CC91" s="80"/>
      <c r="CD91" s="80"/>
      <c r="CE91" s="80"/>
      <c r="CF91" s="81"/>
      <c r="CG91" s="73">
        <v>320</v>
      </c>
      <c r="CH91" s="74"/>
      <c r="CI91" s="74"/>
      <c r="CJ91" s="74"/>
      <c r="CK91" s="74"/>
      <c r="CL91" s="74"/>
      <c r="CM91" s="74"/>
      <c r="CN91" s="74"/>
      <c r="CO91" s="74"/>
      <c r="CP91" s="74"/>
      <c r="CQ91" s="75"/>
      <c r="CR91" s="235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7"/>
      <c r="DJ91" s="235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36"/>
      <c r="DX91" s="236"/>
      <c r="DY91" s="236"/>
      <c r="DZ91" s="236"/>
      <c r="EA91" s="237"/>
      <c r="EB91" s="235"/>
      <c r="EC91" s="236"/>
      <c r="ED91" s="236"/>
      <c r="EE91" s="236"/>
      <c r="EF91" s="236"/>
      <c r="EG91" s="236"/>
      <c r="EH91" s="236"/>
      <c r="EI91" s="236"/>
      <c r="EJ91" s="236"/>
      <c r="EK91" s="236"/>
      <c r="EL91" s="236"/>
      <c r="EM91" s="236"/>
      <c r="EN91" s="236"/>
      <c r="EO91" s="236"/>
      <c r="EP91" s="236"/>
      <c r="EQ91" s="236"/>
      <c r="ER91" s="236"/>
      <c r="ES91" s="237"/>
      <c r="ET91" s="241">
        <f>SUM(CR91:ES92)</f>
        <v>0</v>
      </c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3"/>
    </row>
    <row r="92" spans="1:186" ht="12" customHeight="1">
      <c r="A92" s="209" t="s">
        <v>76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10"/>
      <c r="BZ92" s="82"/>
      <c r="CA92" s="83"/>
      <c r="CB92" s="83"/>
      <c r="CC92" s="83"/>
      <c r="CD92" s="83"/>
      <c r="CE92" s="83"/>
      <c r="CF92" s="84"/>
      <c r="CG92" s="76"/>
      <c r="CH92" s="77"/>
      <c r="CI92" s="77"/>
      <c r="CJ92" s="77"/>
      <c r="CK92" s="77"/>
      <c r="CL92" s="77"/>
      <c r="CM92" s="77"/>
      <c r="CN92" s="77"/>
      <c r="CO92" s="77"/>
      <c r="CP92" s="77"/>
      <c r="CQ92" s="78"/>
      <c r="CR92" s="238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40"/>
      <c r="DJ92" s="238"/>
      <c r="DK92" s="239"/>
      <c r="DL92" s="239"/>
      <c r="DM92" s="239"/>
      <c r="DN92" s="239"/>
      <c r="DO92" s="239"/>
      <c r="DP92" s="239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40"/>
      <c r="EB92" s="238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  <c r="ES92" s="240"/>
      <c r="ET92" s="244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6"/>
    </row>
    <row r="93" spans="1:186" ht="15" customHeight="1">
      <c r="A93" s="211" t="s">
        <v>77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2"/>
      <c r="BZ93" s="65" t="s">
        <v>88</v>
      </c>
      <c r="CA93" s="66"/>
      <c r="CB93" s="66"/>
      <c r="CC93" s="66"/>
      <c r="CD93" s="66"/>
      <c r="CE93" s="66"/>
      <c r="CF93" s="66"/>
      <c r="CG93" s="97">
        <v>420</v>
      </c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250"/>
      <c r="CS93" s="250"/>
      <c r="CT93" s="250"/>
      <c r="CU93" s="250"/>
      <c r="CV93" s="250"/>
      <c r="CW93" s="250"/>
      <c r="CX93" s="250"/>
      <c r="CY93" s="250"/>
      <c r="CZ93" s="250"/>
      <c r="DA93" s="250"/>
      <c r="DB93" s="250"/>
      <c r="DC93" s="250"/>
      <c r="DD93" s="250"/>
      <c r="DE93" s="250"/>
      <c r="DF93" s="250"/>
      <c r="DG93" s="250"/>
      <c r="DH93" s="250"/>
      <c r="DI93" s="250"/>
      <c r="DJ93" s="250"/>
      <c r="DK93" s="250"/>
      <c r="DL93" s="250"/>
      <c r="DM93" s="250"/>
      <c r="DN93" s="250"/>
      <c r="DO93" s="250"/>
      <c r="DP93" s="250"/>
      <c r="DQ93" s="250"/>
      <c r="DR93" s="250"/>
      <c r="DS93" s="250"/>
      <c r="DT93" s="250"/>
      <c r="DU93" s="250"/>
      <c r="DV93" s="250"/>
      <c r="DW93" s="250"/>
      <c r="DX93" s="250"/>
      <c r="DY93" s="250"/>
      <c r="DZ93" s="250"/>
      <c r="EA93" s="250"/>
      <c r="EB93" s="250"/>
      <c r="EC93" s="250"/>
      <c r="ED93" s="250"/>
      <c r="EE93" s="250"/>
      <c r="EF93" s="250"/>
      <c r="EG93" s="250"/>
      <c r="EH93" s="250"/>
      <c r="EI93" s="250"/>
      <c r="EJ93" s="250"/>
      <c r="EK93" s="250"/>
      <c r="EL93" s="250"/>
      <c r="EM93" s="250"/>
      <c r="EN93" s="250"/>
      <c r="EO93" s="250"/>
      <c r="EP93" s="250"/>
      <c r="EQ93" s="250"/>
      <c r="ER93" s="250"/>
      <c r="ES93" s="250"/>
      <c r="ET93" s="233">
        <f>SUM(CR93:ES93)</f>
        <v>0</v>
      </c>
      <c r="EU93" s="233"/>
      <c r="EV93" s="233"/>
      <c r="EW93" s="233"/>
      <c r="EX93" s="233"/>
      <c r="EY93" s="233"/>
      <c r="EZ93" s="233"/>
      <c r="FA93" s="233"/>
      <c r="FB93" s="233"/>
      <c r="FC93" s="233"/>
      <c r="FD93" s="233"/>
      <c r="FE93" s="233"/>
      <c r="FF93" s="233"/>
      <c r="FG93" s="233"/>
      <c r="FH93" s="233"/>
      <c r="FI93" s="233"/>
      <c r="FJ93" s="233"/>
      <c r="FK93" s="234"/>
    </row>
    <row r="94" spans="1:186" ht="15" customHeight="1">
      <c r="A94" s="213" t="s">
        <v>72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4"/>
      <c r="BZ94" s="65" t="s">
        <v>89</v>
      </c>
      <c r="CA94" s="66"/>
      <c r="CB94" s="66"/>
      <c r="CC94" s="66"/>
      <c r="CD94" s="66"/>
      <c r="CE94" s="66"/>
      <c r="CF94" s="66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233">
        <f>CR95-CR97</f>
        <v>0</v>
      </c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>
        <f>DJ95-DJ97</f>
        <v>0</v>
      </c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33"/>
      <c r="DW94" s="233"/>
      <c r="DX94" s="233"/>
      <c r="DY94" s="233"/>
      <c r="DZ94" s="233"/>
      <c r="EA94" s="233"/>
      <c r="EB94" s="233">
        <f>EB95-EB97</f>
        <v>0</v>
      </c>
      <c r="EC94" s="233"/>
      <c r="ED94" s="233"/>
      <c r="EE94" s="233"/>
      <c r="EF94" s="233"/>
      <c r="EG94" s="233"/>
      <c r="EH94" s="233"/>
      <c r="EI94" s="233"/>
      <c r="EJ94" s="233"/>
      <c r="EK94" s="233"/>
      <c r="EL94" s="233"/>
      <c r="EM94" s="233"/>
      <c r="EN94" s="233"/>
      <c r="EO94" s="233"/>
      <c r="EP94" s="233"/>
      <c r="EQ94" s="233"/>
      <c r="ER94" s="233"/>
      <c r="ES94" s="233"/>
      <c r="ET94" s="233">
        <f>SUM(CR94:ES94)</f>
        <v>0</v>
      </c>
      <c r="EU94" s="233"/>
      <c r="EV94" s="233"/>
      <c r="EW94" s="233"/>
      <c r="EX94" s="233"/>
      <c r="EY94" s="233"/>
      <c r="EZ94" s="233"/>
      <c r="FA94" s="233"/>
      <c r="FB94" s="233"/>
      <c r="FC94" s="233"/>
      <c r="FD94" s="233"/>
      <c r="FE94" s="233"/>
      <c r="FF94" s="233"/>
      <c r="FG94" s="233"/>
      <c r="FH94" s="233"/>
      <c r="FI94" s="233"/>
      <c r="FJ94" s="233"/>
      <c r="FK94" s="234"/>
    </row>
    <row r="95" spans="1:186" ht="12" customHeight="1">
      <c r="A95" s="205" t="s">
        <v>23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6"/>
      <c r="BZ95" s="79" t="s">
        <v>90</v>
      </c>
      <c r="CA95" s="80"/>
      <c r="CB95" s="80"/>
      <c r="CC95" s="80"/>
      <c r="CD95" s="80"/>
      <c r="CE95" s="80"/>
      <c r="CF95" s="81"/>
      <c r="CG95" s="73">
        <v>330</v>
      </c>
      <c r="CH95" s="74"/>
      <c r="CI95" s="74"/>
      <c r="CJ95" s="74"/>
      <c r="CK95" s="74"/>
      <c r="CL95" s="74"/>
      <c r="CM95" s="74"/>
      <c r="CN95" s="74"/>
      <c r="CO95" s="74"/>
      <c r="CP95" s="74"/>
      <c r="CQ95" s="75"/>
      <c r="CR95" s="235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7"/>
      <c r="DJ95" s="235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36"/>
      <c r="DX95" s="236"/>
      <c r="DY95" s="236"/>
      <c r="DZ95" s="236"/>
      <c r="EA95" s="237"/>
      <c r="EB95" s="235"/>
      <c r="EC95" s="236"/>
      <c r="ED95" s="236"/>
      <c r="EE95" s="236"/>
      <c r="EF95" s="236"/>
      <c r="EG95" s="236"/>
      <c r="EH95" s="236"/>
      <c r="EI95" s="236"/>
      <c r="EJ95" s="236"/>
      <c r="EK95" s="236"/>
      <c r="EL95" s="236"/>
      <c r="EM95" s="236"/>
      <c r="EN95" s="236"/>
      <c r="EO95" s="236"/>
      <c r="EP95" s="236"/>
      <c r="EQ95" s="236"/>
      <c r="ER95" s="236"/>
      <c r="ES95" s="237"/>
      <c r="ET95" s="241">
        <f>SUM(CR95:ES96)</f>
        <v>0</v>
      </c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3"/>
    </row>
    <row r="96" spans="1:186" ht="12" customHeight="1">
      <c r="A96" s="209" t="s">
        <v>78</v>
      </c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10"/>
      <c r="BZ96" s="82"/>
      <c r="CA96" s="83"/>
      <c r="CB96" s="83"/>
      <c r="CC96" s="83"/>
      <c r="CD96" s="83"/>
      <c r="CE96" s="83"/>
      <c r="CF96" s="84"/>
      <c r="CG96" s="76"/>
      <c r="CH96" s="77"/>
      <c r="CI96" s="77"/>
      <c r="CJ96" s="77"/>
      <c r="CK96" s="77"/>
      <c r="CL96" s="77"/>
      <c r="CM96" s="77"/>
      <c r="CN96" s="77"/>
      <c r="CO96" s="77"/>
      <c r="CP96" s="77"/>
      <c r="CQ96" s="78"/>
      <c r="CR96" s="238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40"/>
      <c r="DJ96" s="238"/>
      <c r="DK96" s="239"/>
      <c r="DL96" s="239"/>
      <c r="DM96" s="239"/>
      <c r="DN96" s="239"/>
      <c r="DO96" s="239"/>
      <c r="DP96" s="239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40"/>
      <c r="EB96" s="238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  <c r="ES96" s="240"/>
      <c r="ET96" s="244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6"/>
    </row>
    <row r="97" spans="1:194" ht="15" customHeight="1">
      <c r="A97" s="211" t="s">
        <v>79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2"/>
      <c r="BZ97" s="65" t="s">
        <v>91</v>
      </c>
      <c r="CA97" s="66"/>
      <c r="CB97" s="66"/>
      <c r="CC97" s="66"/>
      <c r="CD97" s="66"/>
      <c r="CE97" s="66"/>
      <c r="CF97" s="66"/>
      <c r="CG97" s="97">
        <v>430</v>
      </c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250"/>
      <c r="CS97" s="250"/>
      <c r="CT97" s="250"/>
      <c r="CU97" s="250"/>
      <c r="CV97" s="250"/>
      <c r="CW97" s="250"/>
      <c r="CX97" s="250"/>
      <c r="CY97" s="250"/>
      <c r="CZ97" s="250"/>
      <c r="DA97" s="250"/>
      <c r="DB97" s="250"/>
      <c r="DC97" s="250"/>
      <c r="DD97" s="250"/>
      <c r="DE97" s="250"/>
      <c r="DF97" s="250"/>
      <c r="DG97" s="250"/>
      <c r="DH97" s="250"/>
      <c r="DI97" s="250"/>
      <c r="DJ97" s="250"/>
      <c r="DK97" s="250"/>
      <c r="DL97" s="250"/>
      <c r="DM97" s="250"/>
      <c r="DN97" s="250"/>
      <c r="DO97" s="250"/>
      <c r="DP97" s="250"/>
      <c r="DQ97" s="250"/>
      <c r="DR97" s="250"/>
      <c r="DS97" s="250"/>
      <c r="DT97" s="250"/>
      <c r="DU97" s="250"/>
      <c r="DV97" s="250"/>
      <c r="DW97" s="250"/>
      <c r="DX97" s="250"/>
      <c r="DY97" s="250"/>
      <c r="DZ97" s="250"/>
      <c r="EA97" s="250"/>
      <c r="EB97" s="250"/>
      <c r="EC97" s="250"/>
      <c r="ED97" s="250"/>
      <c r="EE97" s="250"/>
      <c r="EF97" s="250"/>
      <c r="EG97" s="250"/>
      <c r="EH97" s="250"/>
      <c r="EI97" s="250"/>
      <c r="EJ97" s="250"/>
      <c r="EK97" s="250"/>
      <c r="EL97" s="250"/>
      <c r="EM97" s="250"/>
      <c r="EN97" s="250"/>
      <c r="EO97" s="250"/>
      <c r="EP97" s="250"/>
      <c r="EQ97" s="250"/>
      <c r="ER97" s="250"/>
      <c r="ES97" s="250"/>
      <c r="ET97" s="233">
        <f>SUM(CR97:ES97)</f>
        <v>0</v>
      </c>
      <c r="EU97" s="233"/>
      <c r="EV97" s="233"/>
      <c r="EW97" s="233"/>
      <c r="EX97" s="233"/>
      <c r="EY97" s="233"/>
      <c r="EZ97" s="233"/>
      <c r="FA97" s="233"/>
      <c r="FB97" s="233"/>
      <c r="FC97" s="233"/>
      <c r="FD97" s="233"/>
      <c r="FE97" s="233"/>
      <c r="FF97" s="233"/>
      <c r="FG97" s="233"/>
      <c r="FH97" s="233"/>
      <c r="FI97" s="233"/>
      <c r="FJ97" s="233"/>
      <c r="FK97" s="234"/>
    </row>
    <row r="98" spans="1:194" ht="15" customHeight="1">
      <c r="A98" s="213" t="s">
        <v>80</v>
      </c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4"/>
      <c r="BZ98" s="65" t="s">
        <v>92</v>
      </c>
      <c r="CA98" s="66"/>
      <c r="CB98" s="66"/>
      <c r="CC98" s="66"/>
      <c r="CD98" s="66"/>
      <c r="CE98" s="66"/>
      <c r="CF98" s="66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233">
        <f>CR99-CR101</f>
        <v>0</v>
      </c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>
        <f>DJ99-DJ101</f>
        <v>-89670.120000000112</v>
      </c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33"/>
      <c r="DW98" s="233"/>
      <c r="DX98" s="233"/>
      <c r="DY98" s="233"/>
      <c r="DZ98" s="233"/>
      <c r="EA98" s="233"/>
      <c r="EB98" s="233">
        <f>EB99-EB101</f>
        <v>0</v>
      </c>
      <c r="EC98" s="233"/>
      <c r="ED98" s="233"/>
      <c r="EE98" s="233"/>
      <c r="EF98" s="233"/>
      <c r="EG98" s="233"/>
      <c r="EH98" s="233"/>
      <c r="EI98" s="233"/>
      <c r="EJ98" s="233"/>
      <c r="EK98" s="233"/>
      <c r="EL98" s="233"/>
      <c r="EM98" s="233"/>
      <c r="EN98" s="233"/>
      <c r="EO98" s="233"/>
      <c r="EP98" s="233"/>
      <c r="EQ98" s="233"/>
      <c r="ER98" s="233"/>
      <c r="ES98" s="233"/>
      <c r="ET98" s="233">
        <f>SUM(CR98:ES98)</f>
        <v>-89670.120000000112</v>
      </c>
      <c r="EU98" s="233"/>
      <c r="EV98" s="233"/>
      <c r="EW98" s="233"/>
      <c r="EX98" s="233"/>
      <c r="EY98" s="233"/>
      <c r="EZ98" s="233"/>
      <c r="FA98" s="233"/>
      <c r="FB98" s="233"/>
      <c r="FC98" s="233"/>
      <c r="FD98" s="233"/>
      <c r="FE98" s="233"/>
      <c r="FF98" s="233"/>
      <c r="FG98" s="233"/>
      <c r="FH98" s="233"/>
      <c r="FI98" s="233"/>
      <c r="FJ98" s="233"/>
      <c r="FK98" s="234"/>
    </row>
    <row r="99" spans="1:194" ht="12" customHeight="1">
      <c r="A99" s="205" t="s">
        <v>23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6"/>
      <c r="BZ99" s="79" t="s">
        <v>93</v>
      </c>
      <c r="CA99" s="80"/>
      <c r="CB99" s="80"/>
      <c r="CC99" s="80"/>
      <c r="CD99" s="80"/>
      <c r="CE99" s="80"/>
      <c r="CF99" s="81"/>
      <c r="CG99" s="73">
        <v>340</v>
      </c>
      <c r="CH99" s="74"/>
      <c r="CI99" s="74"/>
      <c r="CJ99" s="74"/>
      <c r="CK99" s="74"/>
      <c r="CL99" s="74"/>
      <c r="CM99" s="74"/>
      <c r="CN99" s="74"/>
      <c r="CO99" s="74"/>
      <c r="CP99" s="74"/>
      <c r="CQ99" s="75"/>
      <c r="CR99" s="235"/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7"/>
      <c r="DJ99" s="235">
        <v>2165044.13</v>
      </c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36"/>
      <c r="DX99" s="236"/>
      <c r="DY99" s="236"/>
      <c r="DZ99" s="236"/>
      <c r="EA99" s="237"/>
      <c r="EB99" s="235"/>
      <c r="EC99" s="236"/>
      <c r="ED99" s="236"/>
      <c r="EE99" s="236"/>
      <c r="EF99" s="236"/>
      <c r="EG99" s="236"/>
      <c r="EH99" s="236"/>
      <c r="EI99" s="236"/>
      <c r="EJ99" s="236"/>
      <c r="EK99" s="236"/>
      <c r="EL99" s="236"/>
      <c r="EM99" s="236"/>
      <c r="EN99" s="236"/>
      <c r="EO99" s="236"/>
      <c r="EP99" s="236"/>
      <c r="EQ99" s="236"/>
      <c r="ER99" s="236"/>
      <c r="ES99" s="237"/>
      <c r="ET99" s="241">
        <f>SUM(CR99:ES100)</f>
        <v>2165044.13</v>
      </c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3"/>
    </row>
    <row r="100" spans="1:194" ht="12" customHeight="1">
      <c r="A100" s="209" t="s">
        <v>81</v>
      </c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10"/>
      <c r="BZ100" s="82"/>
      <c r="CA100" s="83"/>
      <c r="CB100" s="83"/>
      <c r="CC100" s="83"/>
      <c r="CD100" s="83"/>
      <c r="CE100" s="83"/>
      <c r="CF100" s="84"/>
      <c r="CG100" s="76"/>
      <c r="CH100" s="77"/>
      <c r="CI100" s="77"/>
      <c r="CJ100" s="77"/>
      <c r="CK100" s="77"/>
      <c r="CL100" s="77"/>
      <c r="CM100" s="77"/>
      <c r="CN100" s="77"/>
      <c r="CO100" s="77"/>
      <c r="CP100" s="77"/>
      <c r="CQ100" s="78"/>
      <c r="CR100" s="238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40"/>
      <c r="DJ100" s="238"/>
      <c r="DK100" s="239"/>
      <c r="DL100" s="239"/>
      <c r="DM100" s="239"/>
      <c r="DN100" s="239"/>
      <c r="DO100" s="239"/>
      <c r="DP100" s="239"/>
      <c r="DQ100" s="239"/>
      <c r="DR100" s="239"/>
      <c r="DS100" s="239"/>
      <c r="DT100" s="239"/>
      <c r="DU100" s="239"/>
      <c r="DV100" s="239"/>
      <c r="DW100" s="239"/>
      <c r="DX100" s="239"/>
      <c r="DY100" s="239"/>
      <c r="DZ100" s="239"/>
      <c r="EA100" s="240"/>
      <c r="EB100" s="238"/>
      <c r="EC100" s="239"/>
      <c r="ED100" s="239"/>
      <c r="EE100" s="239"/>
      <c r="EF100" s="239"/>
      <c r="EG100" s="239"/>
      <c r="EH100" s="239"/>
      <c r="EI100" s="239"/>
      <c r="EJ100" s="239"/>
      <c r="EK100" s="239"/>
      <c r="EL100" s="239"/>
      <c r="EM100" s="239"/>
      <c r="EN100" s="239"/>
      <c r="EO100" s="239"/>
      <c r="EP100" s="239"/>
      <c r="EQ100" s="239"/>
      <c r="ER100" s="239"/>
      <c r="ES100" s="240"/>
      <c r="ET100" s="244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6"/>
    </row>
    <row r="101" spans="1:194" ht="15" customHeight="1">
      <c r="A101" s="211" t="s">
        <v>82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2"/>
      <c r="BZ101" s="65" t="s">
        <v>94</v>
      </c>
      <c r="CA101" s="66"/>
      <c r="CB101" s="66"/>
      <c r="CC101" s="66"/>
      <c r="CD101" s="66"/>
      <c r="CE101" s="66"/>
      <c r="CF101" s="66"/>
      <c r="CG101" s="97">
        <v>440</v>
      </c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250"/>
      <c r="CS101" s="250"/>
      <c r="CT101" s="250"/>
      <c r="CU101" s="250"/>
      <c r="CV101" s="250"/>
      <c r="CW101" s="250"/>
      <c r="CX101" s="250"/>
      <c r="CY101" s="250"/>
      <c r="CZ101" s="250"/>
      <c r="DA101" s="250"/>
      <c r="DB101" s="250"/>
      <c r="DC101" s="250"/>
      <c r="DD101" s="250"/>
      <c r="DE101" s="250"/>
      <c r="DF101" s="250"/>
      <c r="DG101" s="250"/>
      <c r="DH101" s="250"/>
      <c r="DI101" s="250"/>
      <c r="DJ101" s="250">
        <v>2254714.25</v>
      </c>
      <c r="DK101" s="250"/>
      <c r="DL101" s="250"/>
      <c r="DM101" s="250"/>
      <c r="DN101" s="250"/>
      <c r="DO101" s="250"/>
      <c r="DP101" s="250"/>
      <c r="DQ101" s="250"/>
      <c r="DR101" s="250"/>
      <c r="DS101" s="250"/>
      <c r="DT101" s="250"/>
      <c r="DU101" s="250"/>
      <c r="DV101" s="250"/>
      <c r="DW101" s="250"/>
      <c r="DX101" s="250"/>
      <c r="DY101" s="250"/>
      <c r="DZ101" s="250"/>
      <c r="EA101" s="250"/>
      <c r="EB101" s="250"/>
      <c r="EC101" s="250"/>
      <c r="ED101" s="250"/>
      <c r="EE101" s="250"/>
      <c r="EF101" s="250"/>
      <c r="EG101" s="250"/>
      <c r="EH101" s="250"/>
      <c r="EI101" s="250"/>
      <c r="EJ101" s="250"/>
      <c r="EK101" s="250"/>
      <c r="EL101" s="250"/>
      <c r="EM101" s="250"/>
      <c r="EN101" s="250"/>
      <c r="EO101" s="250"/>
      <c r="EP101" s="250"/>
      <c r="EQ101" s="250"/>
      <c r="ER101" s="250"/>
      <c r="ES101" s="250"/>
      <c r="ET101" s="233">
        <f>SUM(CR101:ES101)</f>
        <v>2254714.25</v>
      </c>
      <c r="EU101" s="233"/>
      <c r="EV101" s="233"/>
      <c r="EW101" s="233"/>
      <c r="EX101" s="233"/>
      <c r="EY101" s="233"/>
      <c r="EZ101" s="233"/>
      <c r="FA101" s="233"/>
      <c r="FB101" s="233"/>
      <c r="FC101" s="233"/>
      <c r="FD101" s="233"/>
      <c r="FE101" s="233"/>
      <c r="FF101" s="233"/>
      <c r="FG101" s="233"/>
      <c r="FH101" s="233"/>
      <c r="FI101" s="233"/>
      <c r="FJ101" s="233"/>
      <c r="FK101" s="234"/>
    </row>
    <row r="102" spans="1:194" ht="15" customHeight="1">
      <c r="A102" s="213" t="s">
        <v>202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4"/>
      <c r="BZ102" s="65" t="s">
        <v>203</v>
      </c>
      <c r="CA102" s="66"/>
      <c r="CB102" s="66"/>
      <c r="CC102" s="66"/>
      <c r="CD102" s="66"/>
      <c r="CE102" s="66"/>
      <c r="CF102" s="66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233">
        <f>CR103-CR105</f>
        <v>0</v>
      </c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>
        <f>DJ103-DJ105</f>
        <v>-64069.660000000033</v>
      </c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33"/>
      <c r="DW102" s="233"/>
      <c r="DX102" s="233"/>
      <c r="DY102" s="233"/>
      <c r="DZ102" s="233"/>
      <c r="EA102" s="233"/>
      <c r="EB102" s="233">
        <f>EB103-EB105</f>
        <v>0</v>
      </c>
      <c r="EC102" s="233"/>
      <c r="ED102" s="233"/>
      <c r="EE102" s="233"/>
      <c r="EF102" s="233"/>
      <c r="EG102" s="233"/>
      <c r="EH102" s="233"/>
      <c r="EI102" s="233"/>
      <c r="EJ102" s="233"/>
      <c r="EK102" s="233"/>
      <c r="EL102" s="233"/>
      <c r="EM102" s="233"/>
      <c r="EN102" s="233"/>
      <c r="EO102" s="233"/>
      <c r="EP102" s="233"/>
      <c r="EQ102" s="233"/>
      <c r="ER102" s="233"/>
      <c r="ES102" s="233"/>
      <c r="ET102" s="233">
        <f>SUM(CR102:ES102)</f>
        <v>-64069.660000000033</v>
      </c>
      <c r="EU102" s="233"/>
      <c r="EV102" s="233"/>
      <c r="EW102" s="233"/>
      <c r="EX102" s="233"/>
      <c r="EY102" s="233"/>
      <c r="EZ102" s="233"/>
      <c r="FA102" s="233"/>
      <c r="FB102" s="233"/>
      <c r="FC102" s="233"/>
      <c r="FD102" s="233"/>
      <c r="FE102" s="233"/>
      <c r="FF102" s="233"/>
      <c r="FG102" s="233"/>
      <c r="FH102" s="233"/>
      <c r="FI102" s="233"/>
      <c r="FJ102" s="233"/>
      <c r="FK102" s="234"/>
    </row>
    <row r="103" spans="1:194" ht="12" customHeight="1">
      <c r="A103" s="205" t="s">
        <v>23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6"/>
      <c r="BZ103" s="79" t="s">
        <v>206</v>
      </c>
      <c r="CA103" s="80"/>
      <c r="CB103" s="80"/>
      <c r="CC103" s="80"/>
      <c r="CD103" s="80"/>
      <c r="CE103" s="80"/>
      <c r="CF103" s="81"/>
      <c r="CG103" s="73" t="s">
        <v>208</v>
      </c>
      <c r="CH103" s="74"/>
      <c r="CI103" s="74"/>
      <c r="CJ103" s="74"/>
      <c r="CK103" s="74"/>
      <c r="CL103" s="74"/>
      <c r="CM103" s="74"/>
      <c r="CN103" s="74"/>
      <c r="CO103" s="74"/>
      <c r="CP103" s="74"/>
      <c r="CQ103" s="75"/>
      <c r="CR103" s="235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7"/>
      <c r="DJ103" s="311">
        <v>857202.26</v>
      </c>
      <c r="DK103" s="312"/>
      <c r="DL103" s="312"/>
      <c r="DM103" s="312"/>
      <c r="DN103" s="312"/>
      <c r="DO103" s="312"/>
      <c r="DP103" s="312"/>
      <c r="DQ103" s="312"/>
      <c r="DR103" s="312"/>
      <c r="DS103" s="312"/>
      <c r="DT103" s="312"/>
      <c r="DU103" s="312"/>
      <c r="DV103" s="312"/>
      <c r="DW103" s="312"/>
      <c r="DX103" s="312"/>
      <c r="DY103" s="312"/>
      <c r="DZ103" s="312"/>
      <c r="EA103" s="313"/>
      <c r="EB103" s="235"/>
      <c r="EC103" s="236"/>
      <c r="ED103" s="236"/>
      <c r="EE103" s="236"/>
      <c r="EF103" s="236"/>
      <c r="EG103" s="236"/>
      <c r="EH103" s="236"/>
      <c r="EI103" s="236"/>
      <c r="EJ103" s="236"/>
      <c r="EK103" s="236"/>
      <c r="EL103" s="236"/>
      <c r="EM103" s="236"/>
      <c r="EN103" s="236"/>
      <c r="EO103" s="236"/>
      <c r="EP103" s="236"/>
      <c r="EQ103" s="236"/>
      <c r="ER103" s="236"/>
      <c r="ES103" s="237"/>
      <c r="ET103" s="241">
        <f>SUM(CR103:ES104)</f>
        <v>857202.26</v>
      </c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3"/>
    </row>
    <row r="104" spans="1:194" ht="12" customHeight="1">
      <c r="A104" s="209" t="s">
        <v>204</v>
      </c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10"/>
      <c r="BZ104" s="82"/>
      <c r="CA104" s="83"/>
      <c r="CB104" s="83"/>
      <c r="CC104" s="83"/>
      <c r="CD104" s="83"/>
      <c r="CE104" s="83"/>
      <c r="CF104" s="84"/>
      <c r="CG104" s="76"/>
      <c r="CH104" s="77"/>
      <c r="CI104" s="77"/>
      <c r="CJ104" s="77"/>
      <c r="CK104" s="77"/>
      <c r="CL104" s="77"/>
      <c r="CM104" s="77"/>
      <c r="CN104" s="77"/>
      <c r="CO104" s="77"/>
      <c r="CP104" s="77"/>
      <c r="CQ104" s="78"/>
      <c r="CR104" s="238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40"/>
      <c r="DJ104" s="314"/>
      <c r="DK104" s="315"/>
      <c r="DL104" s="315"/>
      <c r="DM104" s="315"/>
      <c r="DN104" s="315"/>
      <c r="DO104" s="315"/>
      <c r="DP104" s="315"/>
      <c r="DQ104" s="315"/>
      <c r="DR104" s="315"/>
      <c r="DS104" s="315"/>
      <c r="DT104" s="315"/>
      <c r="DU104" s="315"/>
      <c r="DV104" s="315"/>
      <c r="DW104" s="315"/>
      <c r="DX104" s="315"/>
      <c r="DY104" s="315"/>
      <c r="DZ104" s="315"/>
      <c r="EA104" s="316"/>
      <c r="EB104" s="238"/>
      <c r="EC104" s="239"/>
      <c r="ED104" s="239"/>
      <c r="EE104" s="239"/>
      <c r="EF104" s="239"/>
      <c r="EG104" s="239"/>
      <c r="EH104" s="239"/>
      <c r="EI104" s="239"/>
      <c r="EJ104" s="239"/>
      <c r="EK104" s="239"/>
      <c r="EL104" s="239"/>
      <c r="EM104" s="239"/>
      <c r="EN104" s="239"/>
      <c r="EO104" s="239"/>
      <c r="EP104" s="239"/>
      <c r="EQ104" s="239"/>
      <c r="ER104" s="239"/>
      <c r="ES104" s="240"/>
      <c r="ET104" s="244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6"/>
    </row>
    <row r="105" spans="1:194" ht="15" customHeight="1">
      <c r="A105" s="211" t="s">
        <v>205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2"/>
      <c r="BZ105" s="65" t="s">
        <v>207</v>
      </c>
      <c r="CA105" s="66"/>
      <c r="CB105" s="66"/>
      <c r="CC105" s="66"/>
      <c r="CD105" s="66"/>
      <c r="CE105" s="66"/>
      <c r="CF105" s="66"/>
      <c r="CG105" s="97" t="s">
        <v>208</v>
      </c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250"/>
      <c r="CS105" s="250"/>
      <c r="CT105" s="250"/>
      <c r="CU105" s="250"/>
      <c r="CV105" s="250"/>
      <c r="CW105" s="250"/>
      <c r="CX105" s="250"/>
      <c r="CY105" s="250"/>
      <c r="CZ105" s="250"/>
      <c r="DA105" s="250"/>
      <c r="DB105" s="250"/>
      <c r="DC105" s="250"/>
      <c r="DD105" s="250"/>
      <c r="DE105" s="250"/>
      <c r="DF105" s="250"/>
      <c r="DG105" s="250"/>
      <c r="DH105" s="250"/>
      <c r="DI105" s="250"/>
      <c r="DJ105" s="309">
        <v>921271.92</v>
      </c>
      <c r="DK105" s="309"/>
      <c r="DL105" s="309"/>
      <c r="DM105" s="309"/>
      <c r="DN105" s="309"/>
      <c r="DO105" s="309"/>
      <c r="DP105" s="309"/>
      <c r="DQ105" s="309"/>
      <c r="DR105" s="309"/>
      <c r="DS105" s="309"/>
      <c r="DT105" s="309"/>
      <c r="DU105" s="309"/>
      <c r="DV105" s="309"/>
      <c r="DW105" s="309"/>
      <c r="DX105" s="309"/>
      <c r="DY105" s="309"/>
      <c r="DZ105" s="309"/>
      <c r="EA105" s="309"/>
      <c r="EB105" s="250"/>
      <c r="EC105" s="250"/>
      <c r="ED105" s="250"/>
      <c r="EE105" s="250"/>
      <c r="EF105" s="250"/>
      <c r="EG105" s="250"/>
      <c r="EH105" s="250"/>
      <c r="EI105" s="250"/>
      <c r="EJ105" s="250"/>
      <c r="EK105" s="250"/>
      <c r="EL105" s="250"/>
      <c r="EM105" s="250"/>
      <c r="EN105" s="250"/>
      <c r="EO105" s="250"/>
      <c r="EP105" s="250"/>
      <c r="EQ105" s="250"/>
      <c r="ER105" s="250"/>
      <c r="ES105" s="250"/>
      <c r="ET105" s="233">
        <f>SUM(CR105:ES105)</f>
        <v>921271.92</v>
      </c>
      <c r="EU105" s="233"/>
      <c r="EV105" s="233"/>
      <c r="EW105" s="233"/>
      <c r="EX105" s="233"/>
      <c r="EY105" s="233"/>
      <c r="EZ105" s="233"/>
      <c r="FA105" s="233"/>
      <c r="FB105" s="233"/>
      <c r="FC105" s="233"/>
      <c r="FD105" s="233"/>
      <c r="FE105" s="233"/>
      <c r="FF105" s="233"/>
      <c r="FG105" s="233"/>
      <c r="FH105" s="233"/>
      <c r="FI105" s="233"/>
      <c r="FJ105" s="233"/>
      <c r="FK105" s="234"/>
    </row>
    <row r="106" spans="1:194" ht="15" customHeight="1">
      <c r="FJ106" s="42"/>
      <c r="FK106" s="41" t="s">
        <v>164</v>
      </c>
    </row>
    <row r="107" spans="1:194" s="12" customFormat="1" ht="33" customHeight="1">
      <c r="A107" s="161" t="s">
        <v>136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 t="s">
        <v>137</v>
      </c>
      <c r="CA107" s="123"/>
      <c r="CB107" s="123"/>
      <c r="CC107" s="123"/>
      <c r="CD107" s="123"/>
      <c r="CE107" s="123"/>
      <c r="CF107" s="123"/>
      <c r="CG107" s="123" t="s">
        <v>173</v>
      </c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253" t="s">
        <v>174</v>
      </c>
      <c r="CS107" s="253"/>
      <c r="CT107" s="253"/>
      <c r="CU107" s="253"/>
      <c r="CV107" s="253"/>
      <c r="CW107" s="253"/>
      <c r="CX107" s="253"/>
      <c r="CY107" s="253"/>
      <c r="CZ107" s="253"/>
      <c r="DA107" s="253"/>
      <c r="DB107" s="253"/>
      <c r="DC107" s="253"/>
      <c r="DD107" s="253"/>
      <c r="DE107" s="253"/>
      <c r="DF107" s="253"/>
      <c r="DG107" s="253"/>
      <c r="DH107" s="253"/>
      <c r="DI107" s="253"/>
      <c r="DJ107" s="253" t="s">
        <v>175</v>
      </c>
      <c r="DK107" s="253"/>
      <c r="DL107" s="253"/>
      <c r="DM107" s="253"/>
      <c r="DN107" s="253"/>
      <c r="DO107" s="253"/>
      <c r="DP107" s="253"/>
      <c r="DQ107" s="253"/>
      <c r="DR107" s="253"/>
      <c r="DS107" s="253"/>
      <c r="DT107" s="253"/>
      <c r="DU107" s="253"/>
      <c r="DV107" s="253"/>
      <c r="DW107" s="253"/>
      <c r="DX107" s="253"/>
      <c r="DY107" s="253"/>
      <c r="DZ107" s="253"/>
      <c r="EA107" s="253"/>
      <c r="EB107" s="253" t="s">
        <v>2</v>
      </c>
      <c r="EC107" s="253"/>
      <c r="ED107" s="253"/>
      <c r="EE107" s="253"/>
      <c r="EF107" s="253"/>
      <c r="EG107" s="253"/>
      <c r="EH107" s="253"/>
      <c r="EI107" s="253"/>
      <c r="EJ107" s="253"/>
      <c r="EK107" s="253"/>
      <c r="EL107" s="253"/>
      <c r="EM107" s="253"/>
      <c r="EN107" s="253"/>
      <c r="EO107" s="253"/>
      <c r="EP107" s="253"/>
      <c r="EQ107" s="253"/>
      <c r="ER107" s="253"/>
      <c r="ES107" s="253"/>
      <c r="ET107" s="253" t="s">
        <v>1</v>
      </c>
      <c r="EU107" s="253"/>
      <c r="EV107" s="253"/>
      <c r="EW107" s="253"/>
      <c r="EX107" s="253"/>
      <c r="EY107" s="253"/>
      <c r="EZ107" s="253"/>
      <c r="FA107" s="253"/>
      <c r="FB107" s="253"/>
      <c r="FC107" s="253"/>
      <c r="FD107" s="253"/>
      <c r="FE107" s="253"/>
      <c r="FF107" s="253"/>
      <c r="FG107" s="253"/>
      <c r="FH107" s="253"/>
      <c r="FI107" s="253"/>
      <c r="FJ107" s="253"/>
      <c r="FK107" s="256"/>
      <c r="FL107" s="39"/>
      <c r="FM107" s="39"/>
      <c r="FN107" s="39"/>
    </row>
    <row r="108" spans="1:194" s="13" customFormat="1" ht="12" customHeight="1" thickBot="1">
      <c r="A108" s="158">
        <v>1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98">
        <v>2</v>
      </c>
      <c r="CA108" s="98"/>
      <c r="CB108" s="98"/>
      <c r="CC108" s="98"/>
      <c r="CD108" s="98"/>
      <c r="CE108" s="98"/>
      <c r="CF108" s="98"/>
      <c r="CG108" s="98">
        <v>3</v>
      </c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255">
        <v>4</v>
      </c>
      <c r="CS108" s="255"/>
      <c r="CT108" s="255"/>
      <c r="CU108" s="255"/>
      <c r="CV108" s="255"/>
      <c r="CW108" s="255"/>
      <c r="CX108" s="2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>
        <v>5</v>
      </c>
      <c r="DK108" s="255"/>
      <c r="DL108" s="255"/>
      <c r="DM108" s="255"/>
      <c r="DN108" s="255"/>
      <c r="DO108" s="255"/>
      <c r="DP108" s="255"/>
      <c r="DQ108" s="255"/>
      <c r="DR108" s="255"/>
      <c r="DS108" s="255"/>
      <c r="DT108" s="255"/>
      <c r="DU108" s="255"/>
      <c r="DV108" s="255"/>
      <c r="DW108" s="255"/>
      <c r="DX108" s="255"/>
      <c r="DY108" s="255"/>
      <c r="DZ108" s="255"/>
      <c r="EA108" s="255"/>
      <c r="EB108" s="255">
        <v>6</v>
      </c>
      <c r="EC108" s="255"/>
      <c r="ED108" s="255"/>
      <c r="EE108" s="255"/>
      <c r="EF108" s="255"/>
      <c r="EG108" s="255"/>
      <c r="EH108" s="255"/>
      <c r="EI108" s="255"/>
      <c r="EJ108" s="255"/>
      <c r="EK108" s="255"/>
      <c r="EL108" s="255"/>
      <c r="EM108" s="255"/>
      <c r="EN108" s="255"/>
      <c r="EO108" s="255"/>
      <c r="EP108" s="255"/>
      <c r="EQ108" s="255"/>
      <c r="ER108" s="255"/>
      <c r="ES108" s="255"/>
      <c r="ET108" s="255">
        <v>7</v>
      </c>
      <c r="EU108" s="255"/>
      <c r="EV108" s="255"/>
      <c r="EW108" s="255"/>
      <c r="EX108" s="255"/>
      <c r="EY108" s="255"/>
      <c r="EZ108" s="255"/>
      <c r="FA108" s="255"/>
      <c r="FB108" s="255"/>
      <c r="FC108" s="255"/>
      <c r="FD108" s="255"/>
      <c r="FE108" s="255"/>
      <c r="FF108" s="255"/>
      <c r="FG108" s="255"/>
      <c r="FH108" s="255"/>
      <c r="FI108" s="255"/>
      <c r="FJ108" s="255"/>
      <c r="FK108" s="269"/>
      <c r="FL108" s="40"/>
      <c r="FM108" s="40"/>
      <c r="FN108" s="40"/>
    </row>
    <row r="109" spans="1:194" ht="25.5" customHeight="1">
      <c r="A109" s="207" t="s">
        <v>98</v>
      </c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8"/>
      <c r="BZ109" s="138" t="s">
        <v>95</v>
      </c>
      <c r="CA109" s="139"/>
      <c r="CB109" s="139"/>
      <c r="CC109" s="139"/>
      <c r="CD109" s="139"/>
      <c r="CE109" s="139"/>
      <c r="CF109" s="139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254">
        <f>CR110-CR138</f>
        <v>58756</v>
      </c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>
        <f>DJ110-DJ138</f>
        <v>-225752.3200000003</v>
      </c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>
        <f>EB110-EB138</f>
        <v>0</v>
      </c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>
        <f>SUM(CR109:ES109)</f>
        <v>-166996.3200000003</v>
      </c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  <c r="FF109" s="254"/>
      <c r="FG109" s="254"/>
      <c r="FH109" s="254"/>
      <c r="FI109" s="254"/>
      <c r="FJ109" s="254"/>
      <c r="FK109" s="270"/>
    </row>
    <row r="110" spans="1:194" ht="23.25" customHeight="1">
      <c r="A110" s="124" t="s">
        <v>235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5"/>
      <c r="BZ110" s="65" t="s">
        <v>101</v>
      </c>
      <c r="CA110" s="66"/>
      <c r="CB110" s="66"/>
      <c r="CC110" s="66"/>
      <c r="CD110" s="66"/>
      <c r="CE110" s="66"/>
      <c r="CF110" s="66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233">
        <f>CR111+CR115+CR119+CR123+CR127+CR131</f>
        <v>11120.75</v>
      </c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>
        <f>DJ111+DJ115+DJ119+DJ123+DJ127+DJ131</f>
        <v>233507.95000000298</v>
      </c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33"/>
      <c r="DW110" s="233"/>
      <c r="DX110" s="233"/>
      <c r="DY110" s="233"/>
      <c r="DZ110" s="233"/>
      <c r="EA110" s="233"/>
      <c r="EB110" s="233">
        <f>EB111+EB115+EB119+EB123+EB127+EB131</f>
        <v>0</v>
      </c>
      <c r="EC110" s="233"/>
      <c r="ED110" s="233"/>
      <c r="EE110" s="233"/>
      <c r="EF110" s="233"/>
      <c r="EG110" s="233"/>
      <c r="EH110" s="233"/>
      <c r="EI110" s="233"/>
      <c r="EJ110" s="233"/>
      <c r="EK110" s="233"/>
      <c r="EL110" s="233"/>
      <c r="EM110" s="233"/>
      <c r="EN110" s="233"/>
      <c r="EO110" s="233"/>
      <c r="EP110" s="233"/>
      <c r="EQ110" s="233"/>
      <c r="ER110" s="233"/>
      <c r="ES110" s="233"/>
      <c r="ET110" s="233">
        <f>SUM(CR110:ES110)</f>
        <v>244628.70000000298</v>
      </c>
      <c r="EU110" s="233"/>
      <c r="EV110" s="233"/>
      <c r="EW110" s="233"/>
      <c r="EX110" s="233"/>
      <c r="EY110" s="233"/>
      <c r="EZ110" s="233"/>
      <c r="FA110" s="233"/>
      <c r="FB110" s="233"/>
      <c r="FC110" s="233"/>
      <c r="FD110" s="233"/>
      <c r="FE110" s="233"/>
      <c r="FF110" s="233"/>
      <c r="FG110" s="233"/>
      <c r="FH110" s="233"/>
      <c r="FI110" s="233"/>
      <c r="FJ110" s="233"/>
      <c r="FK110" s="234"/>
      <c r="FM110" s="229"/>
      <c r="FN110" s="229"/>
      <c r="FO110" s="229"/>
      <c r="FP110" s="229"/>
      <c r="FQ110" s="229"/>
      <c r="FR110" s="229"/>
      <c r="FS110" s="229"/>
      <c r="FT110" s="229"/>
      <c r="FU110" s="229"/>
      <c r="FV110" s="229"/>
      <c r="FW110" s="229"/>
      <c r="FX110" s="229"/>
      <c r="FY110" s="229"/>
      <c r="FZ110" s="47"/>
      <c r="GA110" s="229"/>
      <c r="GB110" s="229"/>
      <c r="GC110" s="229"/>
      <c r="GD110" s="229"/>
      <c r="GE110" s="229"/>
      <c r="GF110" s="229"/>
      <c r="GG110" s="229"/>
      <c r="GH110" s="229"/>
      <c r="GI110" s="229"/>
      <c r="GJ110" s="229"/>
      <c r="GK110" s="229"/>
      <c r="GL110" s="229"/>
    </row>
    <row r="111" spans="1:194" ht="15" customHeight="1">
      <c r="A111" s="126" t="s">
        <v>209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7"/>
      <c r="BZ111" s="65" t="s">
        <v>102</v>
      </c>
      <c r="CA111" s="66"/>
      <c r="CB111" s="66"/>
      <c r="CC111" s="66"/>
      <c r="CD111" s="66"/>
      <c r="CE111" s="66"/>
      <c r="CF111" s="66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233">
        <f>CR112-CR114</f>
        <v>0</v>
      </c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3"/>
      <c r="DD111" s="233"/>
      <c r="DE111" s="233"/>
      <c r="DF111" s="233"/>
      <c r="DG111" s="233"/>
      <c r="DH111" s="233"/>
      <c r="DI111" s="233"/>
      <c r="DJ111" s="233">
        <f>DJ112-DJ114</f>
        <v>-179200.84999999776</v>
      </c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33"/>
      <c r="DW111" s="233"/>
      <c r="DX111" s="233"/>
      <c r="DY111" s="233"/>
      <c r="DZ111" s="233"/>
      <c r="EA111" s="233"/>
      <c r="EB111" s="233">
        <f>EB112-EB114</f>
        <v>0</v>
      </c>
      <c r="EC111" s="233"/>
      <c r="ED111" s="233"/>
      <c r="EE111" s="233"/>
      <c r="EF111" s="233"/>
      <c r="EG111" s="233"/>
      <c r="EH111" s="233"/>
      <c r="EI111" s="233"/>
      <c r="EJ111" s="233"/>
      <c r="EK111" s="233"/>
      <c r="EL111" s="233"/>
      <c r="EM111" s="233"/>
      <c r="EN111" s="233"/>
      <c r="EO111" s="233"/>
      <c r="EP111" s="233"/>
      <c r="EQ111" s="233"/>
      <c r="ER111" s="233"/>
      <c r="ES111" s="233"/>
      <c r="ET111" s="233">
        <f>SUM(CR111:ES111)</f>
        <v>-179200.84999999776</v>
      </c>
      <c r="EU111" s="233"/>
      <c r="EV111" s="233"/>
      <c r="EW111" s="233"/>
      <c r="EX111" s="233"/>
      <c r="EY111" s="233"/>
      <c r="EZ111" s="233"/>
      <c r="FA111" s="233"/>
      <c r="FB111" s="233"/>
      <c r="FC111" s="233"/>
      <c r="FD111" s="233"/>
      <c r="FE111" s="233"/>
      <c r="FF111" s="233"/>
      <c r="FG111" s="233"/>
      <c r="FH111" s="233"/>
      <c r="FI111" s="233"/>
      <c r="FJ111" s="233"/>
      <c r="FK111" s="234"/>
      <c r="FM111" s="32" t="s">
        <v>258</v>
      </c>
    </row>
    <row r="112" spans="1:194" ht="12" customHeight="1">
      <c r="A112" s="128" t="s">
        <v>23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9"/>
      <c r="BZ112" s="79" t="s">
        <v>103</v>
      </c>
      <c r="CA112" s="80"/>
      <c r="CB112" s="80"/>
      <c r="CC112" s="80"/>
      <c r="CD112" s="80"/>
      <c r="CE112" s="80"/>
      <c r="CF112" s="81"/>
      <c r="CG112" s="73">
        <v>510</v>
      </c>
      <c r="CH112" s="74"/>
      <c r="CI112" s="74"/>
      <c r="CJ112" s="74"/>
      <c r="CK112" s="74"/>
      <c r="CL112" s="74"/>
      <c r="CM112" s="74"/>
      <c r="CN112" s="74"/>
      <c r="CO112" s="74"/>
      <c r="CP112" s="74"/>
      <c r="CQ112" s="75"/>
      <c r="CR112" s="235">
        <v>441635.43</v>
      </c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7"/>
      <c r="DJ112" s="235">
        <v>30686964.440000001</v>
      </c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36"/>
      <c r="DX112" s="236"/>
      <c r="DY112" s="236"/>
      <c r="DZ112" s="236"/>
      <c r="EA112" s="237"/>
      <c r="EB112" s="235"/>
      <c r="EC112" s="236"/>
      <c r="ED112" s="236"/>
      <c r="EE112" s="236"/>
      <c r="EF112" s="236"/>
      <c r="EG112" s="236"/>
      <c r="EH112" s="236"/>
      <c r="EI112" s="236"/>
      <c r="EJ112" s="236"/>
      <c r="EK112" s="236"/>
      <c r="EL112" s="236"/>
      <c r="EM112" s="236"/>
      <c r="EN112" s="236"/>
      <c r="EO112" s="236"/>
      <c r="EP112" s="236"/>
      <c r="EQ112" s="236"/>
      <c r="ER112" s="236"/>
      <c r="ES112" s="237"/>
      <c r="ET112" s="241">
        <f>SUM(CR112:ES113)</f>
        <v>31128599.870000001</v>
      </c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3"/>
    </row>
    <row r="113" spans="1:194" ht="12" customHeight="1">
      <c r="A113" s="196" t="s">
        <v>210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7"/>
      <c r="BZ113" s="82"/>
      <c r="CA113" s="83"/>
      <c r="CB113" s="83"/>
      <c r="CC113" s="83"/>
      <c r="CD113" s="83"/>
      <c r="CE113" s="83"/>
      <c r="CF113" s="84"/>
      <c r="CG113" s="76"/>
      <c r="CH113" s="77"/>
      <c r="CI113" s="77"/>
      <c r="CJ113" s="77"/>
      <c r="CK113" s="77"/>
      <c r="CL113" s="77"/>
      <c r="CM113" s="77"/>
      <c r="CN113" s="77"/>
      <c r="CO113" s="77"/>
      <c r="CP113" s="77"/>
      <c r="CQ113" s="78"/>
      <c r="CR113" s="238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40"/>
      <c r="DJ113" s="238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40"/>
      <c r="EB113" s="238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40"/>
      <c r="ET113" s="244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6"/>
      <c r="FM113" s="230" t="s">
        <v>259</v>
      </c>
      <c r="FN113" s="230"/>
      <c r="FO113" s="230"/>
      <c r="FP113" s="230"/>
      <c r="FQ113" s="230"/>
      <c r="FR113" s="230"/>
      <c r="FS113" s="230"/>
      <c r="FT113" s="230"/>
      <c r="FU113" s="230"/>
      <c r="FV113" s="230"/>
      <c r="FW113" s="230"/>
      <c r="FX113" s="230"/>
      <c r="FY113" s="230"/>
      <c r="FZ113" s="230"/>
      <c r="GA113" s="230"/>
      <c r="GB113" s="230"/>
      <c r="GC113" s="230"/>
      <c r="GD113" s="230"/>
      <c r="GE113" s="230"/>
      <c r="GF113" s="230"/>
      <c r="GG113" s="230"/>
      <c r="GH113" s="230"/>
      <c r="GI113" s="230"/>
      <c r="GJ113" s="230"/>
      <c r="GK113" s="230"/>
      <c r="GL113" s="230"/>
    </row>
    <row r="114" spans="1:194" ht="15" customHeight="1">
      <c r="A114" s="135" t="s">
        <v>211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6"/>
      <c r="BZ114" s="65" t="s">
        <v>104</v>
      </c>
      <c r="CA114" s="66"/>
      <c r="CB114" s="66"/>
      <c r="CC114" s="66"/>
      <c r="CD114" s="66"/>
      <c r="CE114" s="66"/>
      <c r="CF114" s="66"/>
      <c r="CG114" s="97">
        <v>610</v>
      </c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250">
        <v>441635.43</v>
      </c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>
        <v>30866165.289999999</v>
      </c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33">
        <f>SUM(CR114:ES114)</f>
        <v>31307800.719999999</v>
      </c>
      <c r="EU114" s="233"/>
      <c r="EV114" s="233"/>
      <c r="EW114" s="233"/>
      <c r="EX114" s="233"/>
      <c r="EY114" s="233"/>
      <c r="EZ114" s="233"/>
      <c r="FA114" s="233"/>
      <c r="FB114" s="233"/>
      <c r="FC114" s="233"/>
      <c r="FD114" s="233"/>
      <c r="FE114" s="233"/>
      <c r="FF114" s="233"/>
      <c r="FG114" s="233"/>
      <c r="FH114" s="233"/>
      <c r="FI114" s="233"/>
      <c r="FJ114" s="233"/>
      <c r="FK114" s="234"/>
      <c r="FM114" s="230"/>
      <c r="FN114" s="230"/>
      <c r="FO114" s="230"/>
      <c r="FP114" s="230"/>
      <c r="FQ114" s="230"/>
      <c r="FR114" s="230"/>
      <c r="FS114" s="230"/>
      <c r="FT114" s="230"/>
      <c r="FU114" s="230"/>
      <c r="FV114" s="230"/>
      <c r="FW114" s="230"/>
      <c r="FX114" s="230"/>
      <c r="FY114" s="230"/>
      <c r="FZ114" s="230"/>
      <c r="GA114" s="230"/>
      <c r="GB114" s="230"/>
      <c r="GC114" s="230"/>
      <c r="GD114" s="230"/>
      <c r="GE114" s="230"/>
      <c r="GF114" s="230"/>
      <c r="GG114" s="230"/>
      <c r="GH114" s="230"/>
      <c r="GI114" s="230"/>
      <c r="GJ114" s="230"/>
      <c r="GK114" s="230"/>
      <c r="GL114" s="230"/>
    </row>
    <row r="115" spans="1:194" ht="15" customHeight="1">
      <c r="A115" s="126" t="s">
        <v>212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7"/>
      <c r="BZ115" s="65" t="s">
        <v>105</v>
      </c>
      <c r="CA115" s="66"/>
      <c r="CB115" s="66"/>
      <c r="CC115" s="66"/>
      <c r="CD115" s="66"/>
      <c r="CE115" s="66"/>
      <c r="CF115" s="66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233">
        <f>CR116-CR118</f>
        <v>0</v>
      </c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>
        <f>DJ116-DJ118</f>
        <v>0</v>
      </c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33"/>
      <c r="DW115" s="233"/>
      <c r="DX115" s="233"/>
      <c r="DY115" s="233"/>
      <c r="DZ115" s="233"/>
      <c r="EA115" s="233"/>
      <c r="EB115" s="233">
        <f>EB116-EB118</f>
        <v>0</v>
      </c>
      <c r="EC115" s="233"/>
      <c r="ED115" s="233"/>
      <c r="EE115" s="233"/>
      <c r="EF115" s="233"/>
      <c r="EG115" s="233"/>
      <c r="EH115" s="233"/>
      <c r="EI115" s="233"/>
      <c r="EJ115" s="233"/>
      <c r="EK115" s="233"/>
      <c r="EL115" s="233"/>
      <c r="EM115" s="233"/>
      <c r="EN115" s="233"/>
      <c r="EO115" s="233"/>
      <c r="EP115" s="233"/>
      <c r="EQ115" s="233"/>
      <c r="ER115" s="233"/>
      <c r="ES115" s="233"/>
      <c r="ET115" s="233">
        <f>SUM(CR115:ES115)</f>
        <v>0</v>
      </c>
      <c r="EU115" s="233"/>
      <c r="EV115" s="233"/>
      <c r="EW115" s="233"/>
      <c r="EX115" s="233"/>
      <c r="EY115" s="233"/>
      <c r="EZ115" s="233"/>
      <c r="FA115" s="233"/>
      <c r="FB115" s="233"/>
      <c r="FC115" s="233"/>
      <c r="FD115" s="233"/>
      <c r="FE115" s="233"/>
      <c r="FF115" s="233"/>
      <c r="FG115" s="233"/>
      <c r="FH115" s="233"/>
      <c r="FI115" s="233"/>
      <c r="FJ115" s="233"/>
      <c r="FK115" s="234"/>
      <c r="FM115" s="230"/>
      <c r="FN115" s="230"/>
      <c r="FO115" s="230"/>
      <c r="FP115" s="230"/>
      <c r="FQ115" s="230"/>
      <c r="FR115" s="230"/>
      <c r="FS115" s="230"/>
      <c r="FT115" s="230"/>
      <c r="FU115" s="230"/>
      <c r="FV115" s="230"/>
      <c r="FW115" s="230"/>
      <c r="FX115" s="230"/>
      <c r="FY115" s="230"/>
      <c r="FZ115" s="230"/>
      <c r="GA115" s="230"/>
      <c r="GB115" s="230"/>
      <c r="GC115" s="230"/>
      <c r="GD115" s="230"/>
      <c r="GE115" s="230"/>
      <c r="GF115" s="230"/>
      <c r="GG115" s="230"/>
      <c r="GH115" s="230"/>
      <c r="GI115" s="230"/>
      <c r="GJ115" s="230"/>
      <c r="GK115" s="230"/>
      <c r="GL115" s="230"/>
    </row>
    <row r="116" spans="1:194" ht="12" customHeight="1">
      <c r="A116" s="128" t="s">
        <v>23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9"/>
      <c r="BZ116" s="79" t="s">
        <v>106</v>
      </c>
      <c r="CA116" s="80"/>
      <c r="CB116" s="80"/>
      <c r="CC116" s="80"/>
      <c r="CD116" s="80"/>
      <c r="CE116" s="80"/>
      <c r="CF116" s="81"/>
      <c r="CG116" s="73">
        <v>520</v>
      </c>
      <c r="CH116" s="74"/>
      <c r="CI116" s="74"/>
      <c r="CJ116" s="74"/>
      <c r="CK116" s="74"/>
      <c r="CL116" s="74"/>
      <c r="CM116" s="74"/>
      <c r="CN116" s="74"/>
      <c r="CO116" s="74"/>
      <c r="CP116" s="74"/>
      <c r="CQ116" s="75"/>
      <c r="CR116" s="235"/>
      <c r="CS116" s="236"/>
      <c r="CT116" s="236"/>
      <c r="CU116" s="236"/>
      <c r="CV116" s="236"/>
      <c r="CW116" s="236"/>
      <c r="CX116" s="236"/>
      <c r="CY116" s="236"/>
      <c r="CZ116" s="236"/>
      <c r="DA116" s="236"/>
      <c r="DB116" s="236"/>
      <c r="DC116" s="236"/>
      <c r="DD116" s="236"/>
      <c r="DE116" s="236"/>
      <c r="DF116" s="236"/>
      <c r="DG116" s="236"/>
      <c r="DH116" s="236"/>
      <c r="DI116" s="237"/>
      <c r="DJ116" s="235"/>
      <c r="DK116" s="236"/>
      <c r="DL116" s="236"/>
      <c r="DM116" s="236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6"/>
      <c r="DX116" s="236"/>
      <c r="DY116" s="236"/>
      <c r="DZ116" s="236"/>
      <c r="EA116" s="237"/>
      <c r="EB116" s="235"/>
      <c r="EC116" s="236"/>
      <c r="ED116" s="236"/>
      <c r="EE116" s="236"/>
      <c r="EF116" s="236"/>
      <c r="EG116" s="236"/>
      <c r="EH116" s="236"/>
      <c r="EI116" s="236"/>
      <c r="EJ116" s="236"/>
      <c r="EK116" s="236"/>
      <c r="EL116" s="236"/>
      <c r="EM116" s="236"/>
      <c r="EN116" s="236"/>
      <c r="EO116" s="236"/>
      <c r="EP116" s="236"/>
      <c r="EQ116" s="236"/>
      <c r="ER116" s="236"/>
      <c r="ES116" s="237"/>
      <c r="ET116" s="241">
        <f>SUM(CR116:ES117)</f>
        <v>0</v>
      </c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3"/>
    </row>
    <row r="117" spans="1:194" ht="12" customHeight="1">
      <c r="A117" s="209" t="s">
        <v>213</v>
      </c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10"/>
      <c r="BZ117" s="82"/>
      <c r="CA117" s="83"/>
      <c r="CB117" s="83"/>
      <c r="CC117" s="83"/>
      <c r="CD117" s="83"/>
      <c r="CE117" s="83"/>
      <c r="CF117" s="84"/>
      <c r="CG117" s="76"/>
      <c r="CH117" s="77"/>
      <c r="CI117" s="77"/>
      <c r="CJ117" s="77"/>
      <c r="CK117" s="77"/>
      <c r="CL117" s="77"/>
      <c r="CM117" s="77"/>
      <c r="CN117" s="77"/>
      <c r="CO117" s="77"/>
      <c r="CP117" s="77"/>
      <c r="CQ117" s="78"/>
      <c r="CR117" s="238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40"/>
      <c r="DJ117" s="238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40"/>
      <c r="EB117" s="238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40"/>
      <c r="ET117" s="244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6"/>
    </row>
    <row r="118" spans="1:194" ht="15" customHeight="1">
      <c r="A118" s="211" t="s">
        <v>214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2"/>
      <c r="BZ118" s="65" t="s">
        <v>107</v>
      </c>
      <c r="CA118" s="66"/>
      <c r="CB118" s="66"/>
      <c r="CC118" s="66"/>
      <c r="CD118" s="66"/>
      <c r="CE118" s="66"/>
      <c r="CF118" s="66"/>
      <c r="CG118" s="97">
        <v>620</v>
      </c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250"/>
      <c r="CS118" s="250"/>
      <c r="CT118" s="250"/>
      <c r="CU118" s="250"/>
      <c r="CV118" s="250"/>
      <c r="CW118" s="250"/>
      <c r="CX118" s="250"/>
      <c r="CY118" s="250"/>
      <c r="CZ118" s="250"/>
      <c r="DA118" s="250"/>
      <c r="DB118" s="250"/>
      <c r="DC118" s="250"/>
      <c r="DD118" s="250"/>
      <c r="DE118" s="250"/>
      <c r="DF118" s="250"/>
      <c r="DG118" s="250"/>
      <c r="DH118" s="250"/>
      <c r="DI118" s="250"/>
      <c r="DJ118" s="250"/>
      <c r="DK118" s="250"/>
      <c r="DL118" s="250"/>
      <c r="DM118" s="250"/>
      <c r="DN118" s="250"/>
      <c r="DO118" s="250"/>
      <c r="DP118" s="250"/>
      <c r="DQ118" s="250"/>
      <c r="DR118" s="250"/>
      <c r="DS118" s="250"/>
      <c r="DT118" s="250"/>
      <c r="DU118" s="250"/>
      <c r="DV118" s="250"/>
      <c r="DW118" s="250"/>
      <c r="DX118" s="250"/>
      <c r="DY118" s="250"/>
      <c r="DZ118" s="250"/>
      <c r="EA118" s="250"/>
      <c r="EB118" s="250"/>
      <c r="EC118" s="250"/>
      <c r="ED118" s="250"/>
      <c r="EE118" s="250"/>
      <c r="EF118" s="250"/>
      <c r="EG118" s="250"/>
      <c r="EH118" s="250"/>
      <c r="EI118" s="250"/>
      <c r="EJ118" s="250"/>
      <c r="EK118" s="250"/>
      <c r="EL118" s="250"/>
      <c r="EM118" s="250"/>
      <c r="EN118" s="250"/>
      <c r="EO118" s="250"/>
      <c r="EP118" s="250"/>
      <c r="EQ118" s="250"/>
      <c r="ER118" s="250"/>
      <c r="ES118" s="250"/>
      <c r="ET118" s="233">
        <f>SUM(CR118:ES118)</f>
        <v>0</v>
      </c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4"/>
    </row>
    <row r="119" spans="1:194" ht="15" customHeight="1">
      <c r="A119" s="126" t="s">
        <v>96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7"/>
      <c r="BZ119" s="65" t="s">
        <v>108</v>
      </c>
      <c r="CA119" s="66"/>
      <c r="CB119" s="66"/>
      <c r="CC119" s="66"/>
      <c r="CD119" s="66"/>
      <c r="CE119" s="66"/>
      <c r="CF119" s="66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233">
        <f>CR120-CR122</f>
        <v>0</v>
      </c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>
        <f>DJ120-DJ122</f>
        <v>0</v>
      </c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>
        <f>EB120-EB122</f>
        <v>0</v>
      </c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>
        <f>SUM(CR119:ES119)</f>
        <v>0</v>
      </c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4"/>
    </row>
    <row r="120" spans="1:194" ht="12" customHeight="1">
      <c r="A120" s="128" t="s">
        <v>23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9"/>
      <c r="BZ120" s="79" t="s">
        <v>109</v>
      </c>
      <c r="CA120" s="80"/>
      <c r="CB120" s="80"/>
      <c r="CC120" s="80"/>
      <c r="CD120" s="80"/>
      <c r="CE120" s="80"/>
      <c r="CF120" s="81"/>
      <c r="CG120" s="73">
        <v>530</v>
      </c>
      <c r="CH120" s="74"/>
      <c r="CI120" s="74"/>
      <c r="CJ120" s="74"/>
      <c r="CK120" s="74"/>
      <c r="CL120" s="74"/>
      <c r="CM120" s="74"/>
      <c r="CN120" s="74"/>
      <c r="CO120" s="74"/>
      <c r="CP120" s="74"/>
      <c r="CQ120" s="75"/>
      <c r="CR120" s="235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7"/>
      <c r="DJ120" s="235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36"/>
      <c r="DX120" s="236"/>
      <c r="DY120" s="236"/>
      <c r="DZ120" s="236"/>
      <c r="EA120" s="237"/>
      <c r="EB120" s="235"/>
      <c r="EC120" s="236"/>
      <c r="ED120" s="236"/>
      <c r="EE120" s="236"/>
      <c r="EF120" s="236"/>
      <c r="EG120" s="236"/>
      <c r="EH120" s="236"/>
      <c r="EI120" s="236"/>
      <c r="EJ120" s="236"/>
      <c r="EK120" s="236"/>
      <c r="EL120" s="236"/>
      <c r="EM120" s="236"/>
      <c r="EN120" s="236"/>
      <c r="EO120" s="236"/>
      <c r="EP120" s="236"/>
      <c r="EQ120" s="236"/>
      <c r="ER120" s="236"/>
      <c r="ES120" s="237"/>
      <c r="ET120" s="241">
        <f>SUM(CR120:ES121)</f>
        <v>0</v>
      </c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3"/>
    </row>
    <row r="121" spans="1:194" ht="12" customHeight="1">
      <c r="A121" s="196" t="s">
        <v>99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7"/>
      <c r="BZ121" s="82"/>
      <c r="CA121" s="83"/>
      <c r="CB121" s="83"/>
      <c r="CC121" s="83"/>
      <c r="CD121" s="83"/>
      <c r="CE121" s="83"/>
      <c r="CF121" s="84"/>
      <c r="CG121" s="76"/>
      <c r="CH121" s="77"/>
      <c r="CI121" s="77"/>
      <c r="CJ121" s="77"/>
      <c r="CK121" s="77"/>
      <c r="CL121" s="77"/>
      <c r="CM121" s="77"/>
      <c r="CN121" s="77"/>
      <c r="CO121" s="77"/>
      <c r="CP121" s="77"/>
      <c r="CQ121" s="78"/>
      <c r="CR121" s="238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0"/>
      <c r="DJ121" s="238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40"/>
      <c r="EB121" s="238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40"/>
      <c r="ET121" s="244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6"/>
    </row>
    <row r="122" spans="1:194" ht="15" customHeight="1">
      <c r="A122" s="135" t="s">
        <v>100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6"/>
      <c r="BZ122" s="65" t="s">
        <v>110</v>
      </c>
      <c r="CA122" s="66"/>
      <c r="CB122" s="66"/>
      <c r="CC122" s="66"/>
      <c r="CD122" s="66"/>
      <c r="CE122" s="66"/>
      <c r="CF122" s="66"/>
      <c r="CG122" s="97">
        <v>630</v>
      </c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250"/>
      <c r="CS122" s="250"/>
      <c r="CT122" s="250"/>
      <c r="CU122" s="250"/>
      <c r="CV122" s="250"/>
      <c r="CW122" s="250"/>
      <c r="CX122" s="250"/>
      <c r="CY122" s="250"/>
      <c r="CZ122" s="250"/>
      <c r="DA122" s="250"/>
      <c r="DB122" s="250"/>
      <c r="DC122" s="250"/>
      <c r="DD122" s="250"/>
      <c r="DE122" s="250"/>
      <c r="DF122" s="250"/>
      <c r="DG122" s="250"/>
      <c r="DH122" s="250"/>
      <c r="DI122" s="250"/>
      <c r="DJ122" s="250"/>
      <c r="DK122" s="250"/>
      <c r="DL122" s="250"/>
      <c r="DM122" s="250"/>
      <c r="DN122" s="250"/>
      <c r="DO122" s="250"/>
      <c r="DP122" s="250"/>
      <c r="DQ122" s="250"/>
      <c r="DR122" s="250"/>
      <c r="DS122" s="250"/>
      <c r="DT122" s="250"/>
      <c r="DU122" s="250"/>
      <c r="DV122" s="250"/>
      <c r="DW122" s="250"/>
      <c r="DX122" s="250"/>
      <c r="DY122" s="250"/>
      <c r="DZ122" s="250"/>
      <c r="EA122" s="250"/>
      <c r="EB122" s="250"/>
      <c r="EC122" s="250"/>
      <c r="ED122" s="250"/>
      <c r="EE122" s="250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33">
        <f>SUM(CR122:ES122)</f>
        <v>0</v>
      </c>
      <c r="EU122" s="233"/>
      <c r="EV122" s="233"/>
      <c r="EW122" s="233"/>
      <c r="EX122" s="233"/>
      <c r="EY122" s="233"/>
      <c r="EZ122" s="233"/>
      <c r="FA122" s="233"/>
      <c r="FB122" s="233"/>
      <c r="FC122" s="233"/>
      <c r="FD122" s="233"/>
      <c r="FE122" s="233"/>
      <c r="FF122" s="233"/>
      <c r="FG122" s="233"/>
      <c r="FH122" s="233"/>
      <c r="FI122" s="233"/>
      <c r="FJ122" s="233"/>
      <c r="FK122" s="234"/>
    </row>
    <row r="123" spans="1:194" ht="15" customHeight="1">
      <c r="A123" s="126" t="s">
        <v>215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7"/>
      <c r="BZ123" s="65" t="s">
        <v>111</v>
      </c>
      <c r="CA123" s="66"/>
      <c r="CB123" s="66"/>
      <c r="CC123" s="66"/>
      <c r="CD123" s="66"/>
      <c r="CE123" s="66"/>
      <c r="CF123" s="66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233">
        <f>CR124-CR126</f>
        <v>0</v>
      </c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>
        <f>DJ124-DJ126</f>
        <v>0</v>
      </c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33"/>
      <c r="DX123" s="233"/>
      <c r="DY123" s="233"/>
      <c r="DZ123" s="233"/>
      <c r="EA123" s="233"/>
      <c r="EB123" s="233">
        <f>EB124-EB126</f>
        <v>0</v>
      </c>
      <c r="EC123" s="233"/>
      <c r="ED123" s="233"/>
      <c r="EE123" s="233"/>
      <c r="EF123" s="233"/>
      <c r="EG123" s="233"/>
      <c r="EH123" s="233"/>
      <c r="EI123" s="233"/>
      <c r="EJ123" s="233"/>
      <c r="EK123" s="233"/>
      <c r="EL123" s="233"/>
      <c r="EM123" s="233"/>
      <c r="EN123" s="233"/>
      <c r="EO123" s="233"/>
      <c r="EP123" s="233"/>
      <c r="EQ123" s="233"/>
      <c r="ER123" s="233"/>
      <c r="ES123" s="233"/>
      <c r="ET123" s="233">
        <f>SUM(CR123:ES123)</f>
        <v>0</v>
      </c>
      <c r="EU123" s="233"/>
      <c r="EV123" s="233"/>
      <c r="EW123" s="233"/>
      <c r="EX123" s="233"/>
      <c r="EY123" s="233"/>
      <c r="EZ123" s="233"/>
      <c r="FA123" s="233"/>
      <c r="FB123" s="233"/>
      <c r="FC123" s="233"/>
      <c r="FD123" s="233"/>
      <c r="FE123" s="233"/>
      <c r="FF123" s="233"/>
      <c r="FG123" s="233"/>
      <c r="FH123" s="233"/>
      <c r="FI123" s="233"/>
      <c r="FJ123" s="233"/>
      <c r="FK123" s="234"/>
    </row>
    <row r="124" spans="1:194" ht="12" customHeight="1">
      <c r="A124" s="128" t="s">
        <v>23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9"/>
      <c r="BZ124" s="79" t="s">
        <v>112</v>
      </c>
      <c r="CA124" s="80"/>
      <c r="CB124" s="80"/>
      <c r="CC124" s="80"/>
      <c r="CD124" s="80"/>
      <c r="CE124" s="80"/>
      <c r="CF124" s="81"/>
      <c r="CG124" s="73">
        <v>540</v>
      </c>
      <c r="CH124" s="74"/>
      <c r="CI124" s="74"/>
      <c r="CJ124" s="74"/>
      <c r="CK124" s="74"/>
      <c r="CL124" s="74"/>
      <c r="CM124" s="74"/>
      <c r="CN124" s="74"/>
      <c r="CO124" s="74"/>
      <c r="CP124" s="74"/>
      <c r="CQ124" s="75"/>
      <c r="CR124" s="235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7"/>
      <c r="DJ124" s="235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6"/>
      <c r="DX124" s="236"/>
      <c r="DY124" s="236"/>
      <c r="DZ124" s="236"/>
      <c r="EA124" s="237"/>
      <c r="EB124" s="235"/>
      <c r="EC124" s="236"/>
      <c r="ED124" s="236"/>
      <c r="EE124" s="236"/>
      <c r="EF124" s="236"/>
      <c r="EG124" s="236"/>
      <c r="EH124" s="236"/>
      <c r="EI124" s="236"/>
      <c r="EJ124" s="236"/>
      <c r="EK124" s="236"/>
      <c r="EL124" s="236"/>
      <c r="EM124" s="236"/>
      <c r="EN124" s="236"/>
      <c r="EO124" s="236"/>
      <c r="EP124" s="236"/>
      <c r="EQ124" s="236"/>
      <c r="ER124" s="236"/>
      <c r="ES124" s="237"/>
      <c r="ET124" s="241">
        <f>SUM(CR124:ES125)</f>
        <v>0</v>
      </c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3"/>
    </row>
    <row r="125" spans="1:194" ht="12" customHeight="1">
      <c r="A125" s="196" t="s">
        <v>216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7"/>
      <c r="BZ125" s="82"/>
      <c r="CA125" s="83"/>
      <c r="CB125" s="83"/>
      <c r="CC125" s="83"/>
      <c r="CD125" s="83"/>
      <c r="CE125" s="83"/>
      <c r="CF125" s="84"/>
      <c r="CG125" s="76"/>
      <c r="CH125" s="77"/>
      <c r="CI125" s="77"/>
      <c r="CJ125" s="77"/>
      <c r="CK125" s="77"/>
      <c r="CL125" s="77"/>
      <c r="CM125" s="77"/>
      <c r="CN125" s="77"/>
      <c r="CO125" s="77"/>
      <c r="CP125" s="77"/>
      <c r="CQ125" s="78"/>
      <c r="CR125" s="238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40"/>
      <c r="DJ125" s="238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40"/>
      <c r="EB125" s="238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40"/>
      <c r="ET125" s="244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6"/>
    </row>
    <row r="126" spans="1:194" ht="15" customHeight="1">
      <c r="A126" s="135" t="s">
        <v>217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6"/>
      <c r="BZ126" s="65" t="s">
        <v>113</v>
      </c>
      <c r="CA126" s="66"/>
      <c r="CB126" s="66"/>
      <c r="CC126" s="66"/>
      <c r="CD126" s="66"/>
      <c r="CE126" s="66"/>
      <c r="CF126" s="66"/>
      <c r="CG126" s="97">
        <v>640</v>
      </c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33">
        <f>SUM(CR126:ES126)</f>
        <v>0</v>
      </c>
      <c r="EU126" s="233"/>
      <c r="EV126" s="233"/>
      <c r="EW126" s="233"/>
      <c r="EX126" s="233"/>
      <c r="EY126" s="233"/>
      <c r="EZ126" s="233"/>
      <c r="FA126" s="233"/>
      <c r="FB126" s="233"/>
      <c r="FC126" s="233"/>
      <c r="FD126" s="233"/>
      <c r="FE126" s="233"/>
      <c r="FF126" s="233"/>
      <c r="FG126" s="233"/>
      <c r="FH126" s="233"/>
      <c r="FI126" s="233"/>
      <c r="FJ126" s="233"/>
      <c r="FK126" s="234"/>
    </row>
    <row r="127" spans="1:194" ht="15" customHeight="1">
      <c r="A127" s="126" t="s">
        <v>97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7"/>
      <c r="BZ127" s="65" t="s">
        <v>114</v>
      </c>
      <c r="CA127" s="66"/>
      <c r="CB127" s="66"/>
      <c r="CC127" s="66"/>
      <c r="CD127" s="66"/>
      <c r="CE127" s="66"/>
      <c r="CF127" s="66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233">
        <f>CR128-CR130</f>
        <v>0</v>
      </c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>
        <f>DJ128-DJ130</f>
        <v>0</v>
      </c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33"/>
      <c r="DX127" s="233"/>
      <c r="DY127" s="233"/>
      <c r="DZ127" s="233"/>
      <c r="EA127" s="233"/>
      <c r="EB127" s="233">
        <f>EB128-EB130</f>
        <v>0</v>
      </c>
      <c r="EC127" s="233"/>
      <c r="ED127" s="233"/>
      <c r="EE127" s="233"/>
      <c r="EF127" s="233"/>
      <c r="EG127" s="233"/>
      <c r="EH127" s="233"/>
      <c r="EI127" s="233"/>
      <c r="EJ127" s="233"/>
      <c r="EK127" s="233"/>
      <c r="EL127" s="233"/>
      <c r="EM127" s="233"/>
      <c r="EN127" s="233"/>
      <c r="EO127" s="233"/>
      <c r="EP127" s="233"/>
      <c r="EQ127" s="233"/>
      <c r="ER127" s="233"/>
      <c r="ES127" s="233"/>
      <c r="ET127" s="233">
        <f>SUM(CR127:ES127)</f>
        <v>0</v>
      </c>
      <c r="EU127" s="233"/>
      <c r="EV127" s="233"/>
      <c r="EW127" s="233"/>
      <c r="EX127" s="233"/>
      <c r="EY127" s="233"/>
      <c r="EZ127" s="233"/>
      <c r="FA127" s="233"/>
      <c r="FB127" s="233"/>
      <c r="FC127" s="233"/>
      <c r="FD127" s="233"/>
      <c r="FE127" s="233"/>
      <c r="FF127" s="233"/>
      <c r="FG127" s="233"/>
      <c r="FH127" s="233"/>
      <c r="FI127" s="233"/>
      <c r="FJ127" s="233"/>
      <c r="FK127" s="234"/>
    </row>
    <row r="128" spans="1:194" ht="12" customHeight="1">
      <c r="A128" s="128" t="s">
        <v>23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9"/>
      <c r="BZ128" s="79" t="s">
        <v>115</v>
      </c>
      <c r="CA128" s="80"/>
      <c r="CB128" s="80"/>
      <c r="CC128" s="80"/>
      <c r="CD128" s="80"/>
      <c r="CE128" s="80"/>
      <c r="CF128" s="81"/>
      <c r="CG128" s="73">
        <v>550</v>
      </c>
      <c r="CH128" s="74"/>
      <c r="CI128" s="74"/>
      <c r="CJ128" s="74"/>
      <c r="CK128" s="74"/>
      <c r="CL128" s="74"/>
      <c r="CM128" s="74"/>
      <c r="CN128" s="74"/>
      <c r="CO128" s="74"/>
      <c r="CP128" s="74"/>
      <c r="CQ128" s="75"/>
      <c r="CR128" s="235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7"/>
      <c r="DJ128" s="235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36"/>
      <c r="DX128" s="236"/>
      <c r="DY128" s="236"/>
      <c r="DZ128" s="236"/>
      <c r="EA128" s="237"/>
      <c r="EB128" s="235"/>
      <c r="EC128" s="236"/>
      <c r="ED128" s="236"/>
      <c r="EE128" s="236"/>
      <c r="EF128" s="236"/>
      <c r="EG128" s="236"/>
      <c r="EH128" s="236"/>
      <c r="EI128" s="236"/>
      <c r="EJ128" s="236"/>
      <c r="EK128" s="236"/>
      <c r="EL128" s="236"/>
      <c r="EM128" s="236"/>
      <c r="EN128" s="236"/>
      <c r="EO128" s="236"/>
      <c r="EP128" s="236"/>
      <c r="EQ128" s="236"/>
      <c r="ER128" s="236"/>
      <c r="ES128" s="237"/>
      <c r="ET128" s="241">
        <f>SUM(CR128:ES129)</f>
        <v>0</v>
      </c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3"/>
    </row>
    <row r="129" spans="1:194" ht="12" customHeight="1">
      <c r="A129" s="196" t="s">
        <v>218</v>
      </c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7"/>
      <c r="BZ129" s="82"/>
      <c r="CA129" s="83"/>
      <c r="CB129" s="83"/>
      <c r="CC129" s="83"/>
      <c r="CD129" s="83"/>
      <c r="CE129" s="83"/>
      <c r="CF129" s="84"/>
      <c r="CG129" s="76"/>
      <c r="CH129" s="77"/>
      <c r="CI129" s="77"/>
      <c r="CJ129" s="77"/>
      <c r="CK129" s="77"/>
      <c r="CL129" s="77"/>
      <c r="CM129" s="77"/>
      <c r="CN129" s="77"/>
      <c r="CO129" s="77"/>
      <c r="CP129" s="77"/>
      <c r="CQ129" s="78"/>
      <c r="CR129" s="238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40"/>
      <c r="DJ129" s="238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40"/>
      <c r="EB129" s="238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40"/>
      <c r="ET129" s="244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245"/>
      <c r="FF129" s="245"/>
      <c r="FG129" s="245"/>
      <c r="FH129" s="245"/>
      <c r="FI129" s="245"/>
      <c r="FJ129" s="245"/>
      <c r="FK129" s="246"/>
    </row>
    <row r="130" spans="1:194" ht="15" customHeight="1">
      <c r="A130" s="135" t="s">
        <v>219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6"/>
      <c r="BZ130" s="65" t="s">
        <v>116</v>
      </c>
      <c r="CA130" s="66"/>
      <c r="CB130" s="66"/>
      <c r="CC130" s="66"/>
      <c r="CD130" s="66"/>
      <c r="CE130" s="66"/>
      <c r="CF130" s="66"/>
      <c r="CG130" s="97">
        <v>650</v>
      </c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33">
        <f>SUM(CR130:ES130)</f>
        <v>0</v>
      </c>
      <c r="EU130" s="233"/>
      <c r="EV130" s="233"/>
      <c r="EW130" s="233"/>
      <c r="EX130" s="233"/>
      <c r="EY130" s="233"/>
      <c r="EZ130" s="233"/>
      <c r="FA130" s="233"/>
      <c r="FB130" s="233"/>
      <c r="FC130" s="233"/>
      <c r="FD130" s="233"/>
      <c r="FE130" s="233"/>
      <c r="FF130" s="233"/>
      <c r="FG130" s="233"/>
      <c r="FH130" s="233"/>
      <c r="FI130" s="233"/>
      <c r="FJ130" s="233"/>
      <c r="FK130" s="234"/>
      <c r="FM130" s="228" t="s">
        <v>256</v>
      </c>
      <c r="FN130" s="228"/>
      <c r="FO130" s="228"/>
      <c r="FP130" s="228"/>
      <c r="FQ130" s="228"/>
      <c r="FR130" s="228"/>
      <c r="FS130" s="228"/>
      <c r="FT130" s="228"/>
      <c r="FU130" s="228"/>
      <c r="FV130" s="228"/>
      <c r="FW130" s="228"/>
      <c r="FX130" s="228"/>
      <c r="FY130" s="228"/>
      <c r="FZ130" s="228"/>
      <c r="GA130" s="228"/>
      <c r="GC130" s="228" t="s">
        <v>257</v>
      </c>
      <c r="GD130" s="228"/>
      <c r="GE130" s="228"/>
      <c r="GF130" s="228"/>
      <c r="GG130" s="228"/>
      <c r="GH130" s="228"/>
      <c r="GI130" s="228"/>
      <c r="GJ130" s="228"/>
      <c r="GK130" s="228"/>
      <c r="GL130" s="228"/>
    </row>
    <row r="131" spans="1:194" ht="24" customHeight="1">
      <c r="A131" s="126" t="s">
        <v>220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7"/>
      <c r="BZ131" s="65" t="s">
        <v>117</v>
      </c>
      <c r="CA131" s="66"/>
      <c r="CB131" s="66"/>
      <c r="CC131" s="66"/>
      <c r="CD131" s="66"/>
      <c r="CE131" s="66"/>
      <c r="CF131" s="66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233">
        <f>CR132-CR134</f>
        <v>11120.75</v>
      </c>
      <c r="CS131" s="233"/>
      <c r="CT131" s="233"/>
      <c r="CU131" s="233"/>
      <c r="CV131" s="233"/>
      <c r="CW131" s="233"/>
      <c r="CX131" s="233"/>
      <c r="CY131" s="233"/>
      <c r="CZ131" s="233"/>
      <c r="DA131" s="233"/>
      <c r="DB131" s="233"/>
      <c r="DC131" s="233"/>
      <c r="DD131" s="233"/>
      <c r="DE131" s="233"/>
      <c r="DF131" s="233"/>
      <c r="DG131" s="233"/>
      <c r="DH131" s="233"/>
      <c r="DI131" s="233"/>
      <c r="DJ131" s="233">
        <f>DJ132-DJ134</f>
        <v>412708.80000000075</v>
      </c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33"/>
      <c r="DX131" s="233"/>
      <c r="DY131" s="233"/>
      <c r="DZ131" s="233"/>
      <c r="EA131" s="233"/>
      <c r="EB131" s="233">
        <f>EB132-EB134</f>
        <v>0</v>
      </c>
      <c r="EC131" s="233"/>
      <c r="ED131" s="233"/>
      <c r="EE131" s="233"/>
      <c r="EF131" s="233"/>
      <c r="EG131" s="233"/>
      <c r="EH131" s="233"/>
      <c r="EI131" s="233"/>
      <c r="EJ131" s="233"/>
      <c r="EK131" s="233"/>
      <c r="EL131" s="233"/>
      <c r="EM131" s="233"/>
      <c r="EN131" s="233"/>
      <c r="EO131" s="233"/>
      <c r="EP131" s="233"/>
      <c r="EQ131" s="233"/>
      <c r="ER131" s="233"/>
      <c r="ES131" s="233"/>
      <c r="ET131" s="233">
        <f>SUM(CR131:ES131)</f>
        <v>423829.55000000075</v>
      </c>
      <c r="EU131" s="233"/>
      <c r="EV131" s="233"/>
      <c r="EW131" s="233"/>
      <c r="EX131" s="233"/>
      <c r="EY131" s="233"/>
      <c r="EZ131" s="233"/>
      <c r="FA131" s="233"/>
      <c r="FB131" s="233"/>
      <c r="FC131" s="233"/>
      <c r="FD131" s="233"/>
      <c r="FE131" s="233"/>
      <c r="FF131" s="233"/>
      <c r="FG131" s="233"/>
      <c r="FH131" s="233"/>
      <c r="FI131" s="233"/>
      <c r="FJ131" s="233"/>
      <c r="FK131" s="234"/>
      <c r="FM131" s="229"/>
      <c r="FN131" s="229"/>
      <c r="FO131" s="229"/>
      <c r="FP131" s="229"/>
      <c r="FQ131" s="229"/>
      <c r="FR131" s="229"/>
      <c r="FS131" s="229"/>
      <c r="FT131" s="229"/>
      <c r="FU131" s="229"/>
      <c r="FV131" s="229"/>
      <c r="FW131" s="229"/>
      <c r="FX131" s="229"/>
      <c r="FY131" s="229"/>
      <c r="FZ131" s="229"/>
      <c r="GA131" s="229"/>
      <c r="GB131" s="229"/>
      <c r="GC131" s="229"/>
      <c r="GD131" s="229"/>
      <c r="GE131" s="229"/>
      <c r="GF131" s="229"/>
      <c r="GG131" s="229"/>
      <c r="GH131" s="229"/>
      <c r="GI131" s="229"/>
      <c r="GJ131" s="229"/>
      <c r="GK131" s="229"/>
      <c r="GL131" s="229"/>
    </row>
    <row r="132" spans="1:194" ht="12" customHeight="1">
      <c r="A132" s="128" t="s">
        <v>23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9"/>
      <c r="BZ132" s="79" t="s">
        <v>118</v>
      </c>
      <c r="CA132" s="80"/>
      <c r="CB132" s="80"/>
      <c r="CC132" s="80"/>
      <c r="CD132" s="80"/>
      <c r="CE132" s="80"/>
      <c r="CF132" s="81"/>
      <c r="CG132" s="73">
        <v>560</v>
      </c>
      <c r="CH132" s="74"/>
      <c r="CI132" s="74"/>
      <c r="CJ132" s="74"/>
      <c r="CK132" s="74"/>
      <c r="CL132" s="74"/>
      <c r="CM132" s="74"/>
      <c r="CN132" s="74"/>
      <c r="CO132" s="74"/>
      <c r="CP132" s="74"/>
      <c r="CQ132" s="75"/>
      <c r="CR132" s="235">
        <v>780295.7</v>
      </c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7"/>
      <c r="DJ132" s="235">
        <v>31083442.84</v>
      </c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6"/>
      <c r="DX132" s="236"/>
      <c r="DY132" s="236"/>
      <c r="DZ132" s="236"/>
      <c r="EA132" s="237"/>
      <c r="EB132" s="235"/>
      <c r="EC132" s="236"/>
      <c r="ED132" s="236"/>
      <c r="EE132" s="236"/>
      <c r="EF132" s="236"/>
      <c r="EG132" s="236"/>
      <c r="EH132" s="236"/>
      <c r="EI132" s="236"/>
      <c r="EJ132" s="236"/>
      <c r="EK132" s="236"/>
      <c r="EL132" s="236"/>
      <c r="EM132" s="236"/>
      <c r="EN132" s="236"/>
      <c r="EO132" s="236"/>
      <c r="EP132" s="236"/>
      <c r="EQ132" s="236"/>
      <c r="ER132" s="236"/>
      <c r="ES132" s="237"/>
      <c r="ET132" s="241">
        <f>SUM(CR132:ES133)</f>
        <v>31863738.539999999</v>
      </c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3"/>
    </row>
    <row r="133" spans="1:194" ht="12" customHeight="1">
      <c r="A133" s="196" t="s">
        <v>221</v>
      </c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7"/>
      <c r="BZ133" s="82"/>
      <c r="CA133" s="83"/>
      <c r="CB133" s="83"/>
      <c r="CC133" s="83"/>
      <c r="CD133" s="83"/>
      <c r="CE133" s="83"/>
      <c r="CF133" s="84"/>
      <c r="CG133" s="76"/>
      <c r="CH133" s="77"/>
      <c r="CI133" s="77"/>
      <c r="CJ133" s="77"/>
      <c r="CK133" s="77"/>
      <c r="CL133" s="77"/>
      <c r="CM133" s="77"/>
      <c r="CN133" s="77"/>
      <c r="CO133" s="77"/>
      <c r="CP133" s="77"/>
      <c r="CQ133" s="78"/>
      <c r="CR133" s="238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40"/>
      <c r="DJ133" s="238"/>
      <c r="DK133" s="239"/>
      <c r="DL133" s="239"/>
      <c r="DM133" s="239"/>
      <c r="DN133" s="239"/>
      <c r="DO133" s="239"/>
      <c r="DP133" s="239"/>
      <c r="DQ133" s="239"/>
      <c r="DR133" s="239"/>
      <c r="DS133" s="239"/>
      <c r="DT133" s="239"/>
      <c r="DU133" s="239"/>
      <c r="DV133" s="239"/>
      <c r="DW133" s="239"/>
      <c r="DX133" s="239"/>
      <c r="DY133" s="239"/>
      <c r="DZ133" s="239"/>
      <c r="EA133" s="240"/>
      <c r="EB133" s="238"/>
      <c r="EC133" s="239"/>
      <c r="ED133" s="239"/>
      <c r="EE133" s="239"/>
      <c r="EF133" s="239"/>
      <c r="EG133" s="239"/>
      <c r="EH133" s="239"/>
      <c r="EI133" s="239"/>
      <c r="EJ133" s="239"/>
      <c r="EK133" s="239"/>
      <c r="EL133" s="239"/>
      <c r="EM133" s="239"/>
      <c r="EN133" s="239"/>
      <c r="EO133" s="239"/>
      <c r="EP133" s="239"/>
      <c r="EQ133" s="239"/>
      <c r="ER133" s="239"/>
      <c r="ES133" s="240"/>
      <c r="ET133" s="244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6"/>
    </row>
    <row r="134" spans="1:194" ht="15" customHeight="1">
      <c r="A134" s="135" t="s">
        <v>222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6"/>
      <c r="BZ134" s="65" t="s">
        <v>119</v>
      </c>
      <c r="CA134" s="66"/>
      <c r="CB134" s="66"/>
      <c r="CC134" s="66"/>
      <c r="CD134" s="66"/>
      <c r="CE134" s="66"/>
      <c r="CF134" s="66"/>
      <c r="CG134" s="97">
        <v>660</v>
      </c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250">
        <v>769174.95</v>
      </c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>
        <v>30670734.039999999</v>
      </c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  <c r="DV134" s="250"/>
      <c r="DW134" s="250"/>
      <c r="DX134" s="250"/>
      <c r="DY134" s="250"/>
      <c r="DZ134" s="250"/>
      <c r="EA134" s="250"/>
      <c r="EB134" s="250"/>
      <c r="EC134" s="250"/>
      <c r="ED134" s="250"/>
      <c r="EE134" s="250"/>
      <c r="EF134" s="250"/>
      <c r="EG134" s="250"/>
      <c r="EH134" s="250"/>
      <c r="EI134" s="250"/>
      <c r="EJ134" s="250"/>
      <c r="EK134" s="250"/>
      <c r="EL134" s="250"/>
      <c r="EM134" s="250"/>
      <c r="EN134" s="250"/>
      <c r="EO134" s="250"/>
      <c r="EP134" s="250"/>
      <c r="EQ134" s="250"/>
      <c r="ER134" s="250"/>
      <c r="ES134" s="250"/>
      <c r="ET134" s="233">
        <f>SUM(CR134:ES134)</f>
        <v>31439908.989999998</v>
      </c>
      <c r="EU134" s="233"/>
      <c r="EV134" s="233"/>
      <c r="EW134" s="233"/>
      <c r="EX134" s="233"/>
      <c r="EY134" s="233"/>
      <c r="EZ134" s="233"/>
      <c r="FA134" s="233"/>
      <c r="FB134" s="233"/>
      <c r="FC134" s="233"/>
      <c r="FD134" s="233"/>
      <c r="FE134" s="233"/>
      <c r="FF134" s="233"/>
      <c r="FG134" s="233"/>
      <c r="FH134" s="233"/>
      <c r="FI134" s="233"/>
      <c r="FJ134" s="233"/>
      <c r="FK134" s="234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61" t="s">
        <v>136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 t="s">
        <v>137</v>
      </c>
      <c r="CA136" s="123"/>
      <c r="CB136" s="123"/>
      <c r="CC136" s="123"/>
      <c r="CD136" s="123"/>
      <c r="CE136" s="123"/>
      <c r="CF136" s="123"/>
      <c r="CG136" s="123" t="s">
        <v>173</v>
      </c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253" t="s">
        <v>174</v>
      </c>
      <c r="CS136" s="253"/>
      <c r="CT136" s="253"/>
      <c r="CU136" s="253"/>
      <c r="CV136" s="253"/>
      <c r="CW136" s="253"/>
      <c r="CX136" s="253"/>
      <c r="CY136" s="253"/>
      <c r="CZ136" s="253"/>
      <c r="DA136" s="253"/>
      <c r="DB136" s="253"/>
      <c r="DC136" s="253"/>
      <c r="DD136" s="253"/>
      <c r="DE136" s="253"/>
      <c r="DF136" s="253"/>
      <c r="DG136" s="253"/>
      <c r="DH136" s="253"/>
      <c r="DI136" s="253"/>
      <c r="DJ136" s="253" t="s">
        <v>175</v>
      </c>
      <c r="DK136" s="253"/>
      <c r="DL136" s="253"/>
      <c r="DM136" s="253"/>
      <c r="DN136" s="253"/>
      <c r="DO136" s="253"/>
      <c r="DP136" s="253"/>
      <c r="DQ136" s="253"/>
      <c r="DR136" s="253"/>
      <c r="DS136" s="253"/>
      <c r="DT136" s="253"/>
      <c r="DU136" s="253"/>
      <c r="DV136" s="253"/>
      <c r="DW136" s="253"/>
      <c r="DX136" s="253"/>
      <c r="DY136" s="253"/>
      <c r="DZ136" s="253"/>
      <c r="EA136" s="253"/>
      <c r="EB136" s="253" t="s">
        <v>2</v>
      </c>
      <c r="EC136" s="253"/>
      <c r="ED136" s="253"/>
      <c r="EE136" s="253"/>
      <c r="EF136" s="253"/>
      <c r="EG136" s="253"/>
      <c r="EH136" s="253"/>
      <c r="EI136" s="253"/>
      <c r="EJ136" s="253"/>
      <c r="EK136" s="253"/>
      <c r="EL136" s="253"/>
      <c r="EM136" s="253"/>
      <c r="EN136" s="253"/>
      <c r="EO136" s="253"/>
      <c r="EP136" s="253"/>
      <c r="EQ136" s="253"/>
      <c r="ER136" s="253"/>
      <c r="ES136" s="253"/>
      <c r="ET136" s="253" t="s">
        <v>1</v>
      </c>
      <c r="EU136" s="253"/>
      <c r="EV136" s="253"/>
      <c r="EW136" s="253"/>
      <c r="EX136" s="253"/>
      <c r="EY136" s="253"/>
      <c r="EZ136" s="253"/>
      <c r="FA136" s="253"/>
      <c r="FB136" s="253"/>
      <c r="FC136" s="253"/>
      <c r="FD136" s="253"/>
      <c r="FE136" s="253"/>
      <c r="FF136" s="253"/>
      <c r="FG136" s="253"/>
      <c r="FH136" s="253"/>
      <c r="FI136" s="253"/>
      <c r="FJ136" s="253"/>
      <c r="FK136" s="256"/>
      <c r="FL136" s="39"/>
      <c r="FM136" s="39"/>
      <c r="FN136" s="39"/>
    </row>
    <row r="137" spans="1:194" ht="12.75" customHeight="1" thickBot="1">
      <c r="A137" s="118">
        <v>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119">
        <v>2</v>
      </c>
      <c r="CA137" s="119"/>
      <c r="CB137" s="119"/>
      <c r="CC137" s="119"/>
      <c r="CD137" s="119"/>
      <c r="CE137" s="119"/>
      <c r="CF137" s="119"/>
      <c r="CG137" s="119">
        <v>3</v>
      </c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293">
        <v>4</v>
      </c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>
        <v>5</v>
      </c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>
        <v>6</v>
      </c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  <c r="EO137" s="293"/>
      <c r="EP137" s="293"/>
      <c r="EQ137" s="293"/>
      <c r="ER137" s="293"/>
      <c r="ES137" s="293"/>
      <c r="ET137" s="293">
        <v>7</v>
      </c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3"/>
      <c r="FI137" s="293"/>
      <c r="FJ137" s="293"/>
      <c r="FK137" s="297"/>
    </row>
    <row r="138" spans="1:194" ht="15" customHeight="1">
      <c r="A138" s="215" t="s">
        <v>143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6"/>
      <c r="BZ138" s="138" t="s">
        <v>122</v>
      </c>
      <c r="CA138" s="139"/>
      <c r="CB138" s="139"/>
      <c r="CC138" s="139"/>
      <c r="CD138" s="139"/>
      <c r="CE138" s="139"/>
      <c r="CF138" s="139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254">
        <f>CR139+CR143+CR147</f>
        <v>-47635.25</v>
      </c>
      <c r="CS138" s="254"/>
      <c r="CT138" s="254"/>
      <c r="CU138" s="254"/>
      <c r="CV138" s="254"/>
      <c r="CW138" s="254"/>
      <c r="CX138" s="254"/>
      <c r="CY138" s="254"/>
      <c r="CZ138" s="254"/>
      <c r="DA138" s="254"/>
      <c r="DB138" s="254"/>
      <c r="DC138" s="254"/>
      <c r="DD138" s="254"/>
      <c r="DE138" s="254"/>
      <c r="DF138" s="254"/>
      <c r="DG138" s="254"/>
      <c r="DH138" s="254"/>
      <c r="DI138" s="254"/>
      <c r="DJ138" s="254">
        <f>DJ139+DJ143+DJ147</f>
        <v>459260.27000000328</v>
      </c>
      <c r="DK138" s="254"/>
      <c r="DL138" s="254"/>
      <c r="DM138" s="254"/>
      <c r="DN138" s="254"/>
      <c r="DO138" s="254"/>
      <c r="DP138" s="254"/>
      <c r="DQ138" s="254"/>
      <c r="DR138" s="254"/>
      <c r="DS138" s="254"/>
      <c r="DT138" s="254"/>
      <c r="DU138" s="254"/>
      <c r="DV138" s="254"/>
      <c r="DW138" s="254"/>
      <c r="DX138" s="254"/>
      <c r="DY138" s="254"/>
      <c r="DZ138" s="254"/>
      <c r="EA138" s="254"/>
      <c r="EB138" s="254">
        <f>EB139+EB143+EB147</f>
        <v>0</v>
      </c>
      <c r="EC138" s="254"/>
      <c r="ED138" s="254"/>
      <c r="EE138" s="254"/>
      <c r="EF138" s="254"/>
      <c r="EG138" s="254"/>
      <c r="EH138" s="254"/>
      <c r="EI138" s="254"/>
      <c r="EJ138" s="254"/>
      <c r="EK138" s="254"/>
      <c r="EL138" s="254"/>
      <c r="EM138" s="254"/>
      <c r="EN138" s="254"/>
      <c r="EO138" s="254"/>
      <c r="EP138" s="254"/>
      <c r="EQ138" s="254"/>
      <c r="ER138" s="254"/>
      <c r="ES138" s="254"/>
      <c r="ET138" s="254">
        <f>SUM(CR138:ES138)</f>
        <v>411625.02000000328</v>
      </c>
      <c r="EU138" s="254"/>
      <c r="EV138" s="254"/>
      <c r="EW138" s="254"/>
      <c r="EX138" s="254"/>
      <c r="EY138" s="254"/>
      <c r="EZ138" s="254"/>
      <c r="FA138" s="254"/>
      <c r="FB138" s="254"/>
      <c r="FC138" s="254"/>
      <c r="FD138" s="254"/>
      <c r="FE138" s="254"/>
      <c r="FF138" s="254"/>
      <c r="FG138" s="254"/>
      <c r="FH138" s="254"/>
      <c r="FI138" s="254"/>
      <c r="FJ138" s="254"/>
      <c r="FK138" s="270"/>
    </row>
    <row r="139" spans="1:194" ht="26.25" customHeight="1">
      <c r="A139" s="126" t="s">
        <v>223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7"/>
      <c r="BZ139" s="65" t="s">
        <v>123</v>
      </c>
      <c r="CA139" s="66"/>
      <c r="CB139" s="66"/>
      <c r="CC139" s="66"/>
      <c r="CD139" s="66"/>
      <c r="CE139" s="66"/>
      <c r="CF139" s="66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233">
        <f>CR140-CR142</f>
        <v>0</v>
      </c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>
        <f>DJ140-DJ142</f>
        <v>0</v>
      </c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33"/>
      <c r="DW139" s="233"/>
      <c r="DX139" s="233"/>
      <c r="DY139" s="233"/>
      <c r="DZ139" s="233"/>
      <c r="EA139" s="233"/>
      <c r="EB139" s="233">
        <f>EB140-EB142</f>
        <v>0</v>
      </c>
      <c r="EC139" s="233"/>
      <c r="ED139" s="233"/>
      <c r="EE139" s="233"/>
      <c r="EF139" s="233"/>
      <c r="EG139" s="233"/>
      <c r="EH139" s="233"/>
      <c r="EI139" s="233"/>
      <c r="EJ139" s="233"/>
      <c r="EK139" s="233"/>
      <c r="EL139" s="233"/>
      <c r="EM139" s="233"/>
      <c r="EN139" s="233"/>
      <c r="EO139" s="233"/>
      <c r="EP139" s="233"/>
      <c r="EQ139" s="233"/>
      <c r="ER139" s="233"/>
      <c r="ES139" s="233"/>
      <c r="ET139" s="233">
        <f>SUM(CR139:ES139)</f>
        <v>0</v>
      </c>
      <c r="EU139" s="233"/>
      <c r="EV139" s="233"/>
      <c r="EW139" s="233"/>
      <c r="EX139" s="233"/>
      <c r="EY139" s="233"/>
      <c r="EZ139" s="233"/>
      <c r="FA139" s="233"/>
      <c r="FB139" s="233"/>
      <c r="FC139" s="233"/>
      <c r="FD139" s="233"/>
      <c r="FE139" s="233"/>
      <c r="FF139" s="233"/>
      <c r="FG139" s="233"/>
      <c r="FH139" s="233"/>
      <c r="FI139" s="233"/>
      <c r="FJ139" s="233"/>
      <c r="FK139" s="234"/>
    </row>
    <row r="140" spans="1:194" ht="12" customHeight="1">
      <c r="A140" s="128" t="s">
        <v>23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9"/>
      <c r="BZ140" s="79" t="s">
        <v>124</v>
      </c>
      <c r="CA140" s="80"/>
      <c r="CB140" s="80"/>
      <c r="CC140" s="80"/>
      <c r="CD140" s="80"/>
      <c r="CE140" s="80"/>
      <c r="CF140" s="81"/>
      <c r="CG140" s="73">
        <v>710</v>
      </c>
      <c r="CH140" s="74"/>
      <c r="CI140" s="74"/>
      <c r="CJ140" s="74"/>
      <c r="CK140" s="74"/>
      <c r="CL140" s="74"/>
      <c r="CM140" s="74"/>
      <c r="CN140" s="74"/>
      <c r="CO140" s="74"/>
      <c r="CP140" s="74"/>
      <c r="CQ140" s="75"/>
      <c r="CR140" s="235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7"/>
      <c r="DJ140" s="235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36"/>
      <c r="DX140" s="236"/>
      <c r="DY140" s="236"/>
      <c r="DZ140" s="236"/>
      <c r="EA140" s="237"/>
      <c r="EB140" s="235"/>
      <c r="EC140" s="236"/>
      <c r="ED140" s="236"/>
      <c r="EE140" s="236"/>
      <c r="EF140" s="236"/>
      <c r="EG140" s="236"/>
      <c r="EH140" s="236"/>
      <c r="EI140" s="236"/>
      <c r="EJ140" s="236"/>
      <c r="EK140" s="236"/>
      <c r="EL140" s="236"/>
      <c r="EM140" s="236"/>
      <c r="EN140" s="236"/>
      <c r="EO140" s="236"/>
      <c r="EP140" s="236"/>
      <c r="EQ140" s="236"/>
      <c r="ER140" s="236"/>
      <c r="ES140" s="237"/>
      <c r="ET140" s="241">
        <f>SUM(CR140:ES141)</f>
        <v>0</v>
      </c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3"/>
    </row>
    <row r="141" spans="1:194" ht="12" customHeight="1">
      <c r="A141" s="196" t="s">
        <v>224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7"/>
      <c r="BZ141" s="82"/>
      <c r="CA141" s="83"/>
      <c r="CB141" s="83"/>
      <c r="CC141" s="83"/>
      <c r="CD141" s="83"/>
      <c r="CE141" s="83"/>
      <c r="CF141" s="84"/>
      <c r="CG141" s="76"/>
      <c r="CH141" s="77"/>
      <c r="CI141" s="77"/>
      <c r="CJ141" s="77"/>
      <c r="CK141" s="77"/>
      <c r="CL141" s="77"/>
      <c r="CM141" s="77"/>
      <c r="CN141" s="77"/>
      <c r="CO141" s="77"/>
      <c r="CP141" s="77"/>
      <c r="CQ141" s="78"/>
      <c r="CR141" s="238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40"/>
      <c r="DJ141" s="238"/>
      <c r="DK141" s="239"/>
      <c r="DL141" s="239"/>
      <c r="DM141" s="239"/>
      <c r="DN141" s="239"/>
      <c r="DO141" s="239"/>
      <c r="DP141" s="239"/>
      <c r="DQ141" s="239"/>
      <c r="DR141" s="239"/>
      <c r="DS141" s="239"/>
      <c r="DT141" s="239"/>
      <c r="DU141" s="239"/>
      <c r="DV141" s="239"/>
      <c r="DW141" s="239"/>
      <c r="DX141" s="239"/>
      <c r="DY141" s="239"/>
      <c r="DZ141" s="239"/>
      <c r="EA141" s="240"/>
      <c r="EB141" s="238"/>
      <c r="EC141" s="239"/>
      <c r="ED141" s="239"/>
      <c r="EE141" s="239"/>
      <c r="EF141" s="239"/>
      <c r="EG141" s="239"/>
      <c r="EH141" s="239"/>
      <c r="EI141" s="239"/>
      <c r="EJ141" s="239"/>
      <c r="EK141" s="239"/>
      <c r="EL141" s="239"/>
      <c r="EM141" s="239"/>
      <c r="EN141" s="239"/>
      <c r="EO141" s="239"/>
      <c r="EP141" s="239"/>
      <c r="EQ141" s="239"/>
      <c r="ER141" s="239"/>
      <c r="ES141" s="240"/>
      <c r="ET141" s="244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6"/>
    </row>
    <row r="142" spans="1:194" ht="15" customHeight="1">
      <c r="A142" s="135" t="s">
        <v>225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6"/>
      <c r="BZ142" s="65" t="s">
        <v>125</v>
      </c>
      <c r="CA142" s="66"/>
      <c r="CB142" s="66"/>
      <c r="CC142" s="66"/>
      <c r="CD142" s="66"/>
      <c r="CE142" s="66"/>
      <c r="CF142" s="66"/>
      <c r="CG142" s="97">
        <v>810</v>
      </c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  <c r="DV142" s="250"/>
      <c r="DW142" s="250"/>
      <c r="DX142" s="250"/>
      <c r="DY142" s="250"/>
      <c r="DZ142" s="250"/>
      <c r="EA142" s="250"/>
      <c r="EB142" s="250"/>
      <c r="EC142" s="250"/>
      <c r="ED142" s="250"/>
      <c r="EE142" s="250"/>
      <c r="EF142" s="250"/>
      <c r="EG142" s="250"/>
      <c r="EH142" s="250"/>
      <c r="EI142" s="250"/>
      <c r="EJ142" s="250"/>
      <c r="EK142" s="250"/>
      <c r="EL142" s="250"/>
      <c r="EM142" s="250"/>
      <c r="EN142" s="250"/>
      <c r="EO142" s="250"/>
      <c r="EP142" s="250"/>
      <c r="EQ142" s="250"/>
      <c r="ER142" s="250"/>
      <c r="ES142" s="250"/>
      <c r="ET142" s="233">
        <f>SUM(CR142:ES142)</f>
        <v>0</v>
      </c>
      <c r="EU142" s="233"/>
      <c r="EV142" s="233"/>
      <c r="EW142" s="233"/>
      <c r="EX142" s="233"/>
      <c r="EY142" s="233"/>
      <c r="EZ142" s="233"/>
      <c r="FA142" s="233"/>
      <c r="FB142" s="233"/>
      <c r="FC142" s="233"/>
      <c r="FD142" s="233"/>
      <c r="FE142" s="233"/>
      <c r="FF142" s="233"/>
      <c r="FG142" s="233"/>
      <c r="FH142" s="233"/>
      <c r="FI142" s="233"/>
      <c r="FJ142" s="233"/>
      <c r="FK142" s="234"/>
    </row>
    <row r="143" spans="1:194" ht="25.5" customHeight="1">
      <c r="A143" s="126" t="s">
        <v>226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7"/>
      <c r="BZ143" s="65" t="s">
        <v>126</v>
      </c>
      <c r="CA143" s="66"/>
      <c r="CB143" s="66"/>
      <c r="CC143" s="66"/>
      <c r="CD143" s="66"/>
      <c r="CE143" s="66"/>
      <c r="CF143" s="66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233">
        <f>CR144-CR146</f>
        <v>0</v>
      </c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>
        <f>DJ144-DJ146</f>
        <v>0</v>
      </c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33"/>
      <c r="DX143" s="233"/>
      <c r="DY143" s="233"/>
      <c r="DZ143" s="233"/>
      <c r="EA143" s="233"/>
      <c r="EB143" s="233">
        <f>EB144-EB146</f>
        <v>0</v>
      </c>
      <c r="EC143" s="233"/>
      <c r="ED143" s="233"/>
      <c r="EE143" s="233"/>
      <c r="EF143" s="233"/>
      <c r="EG143" s="233"/>
      <c r="EH143" s="233"/>
      <c r="EI143" s="233"/>
      <c r="EJ143" s="233"/>
      <c r="EK143" s="233"/>
      <c r="EL143" s="233"/>
      <c r="EM143" s="233"/>
      <c r="EN143" s="233"/>
      <c r="EO143" s="233"/>
      <c r="EP143" s="233"/>
      <c r="EQ143" s="233"/>
      <c r="ER143" s="233"/>
      <c r="ES143" s="233"/>
      <c r="ET143" s="233">
        <f>SUM(CR143:ES143)</f>
        <v>0</v>
      </c>
      <c r="EU143" s="233"/>
      <c r="EV143" s="233"/>
      <c r="EW143" s="233"/>
      <c r="EX143" s="233"/>
      <c r="EY143" s="233"/>
      <c r="EZ143" s="233"/>
      <c r="FA143" s="233"/>
      <c r="FB143" s="233"/>
      <c r="FC143" s="233"/>
      <c r="FD143" s="233"/>
      <c r="FE143" s="233"/>
      <c r="FF143" s="233"/>
      <c r="FG143" s="233"/>
      <c r="FH143" s="233"/>
      <c r="FI143" s="233"/>
      <c r="FJ143" s="233"/>
      <c r="FK143" s="234"/>
    </row>
    <row r="144" spans="1:194" ht="12" customHeight="1">
      <c r="A144" s="128" t="s">
        <v>23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9"/>
      <c r="BZ144" s="79" t="s">
        <v>127</v>
      </c>
      <c r="CA144" s="80"/>
      <c r="CB144" s="80"/>
      <c r="CC144" s="80"/>
      <c r="CD144" s="80"/>
      <c r="CE144" s="80"/>
      <c r="CF144" s="81"/>
      <c r="CG144" s="73">
        <v>720</v>
      </c>
      <c r="CH144" s="74"/>
      <c r="CI144" s="74"/>
      <c r="CJ144" s="74"/>
      <c r="CK144" s="74"/>
      <c r="CL144" s="74"/>
      <c r="CM144" s="74"/>
      <c r="CN144" s="74"/>
      <c r="CO144" s="74"/>
      <c r="CP144" s="74"/>
      <c r="CQ144" s="75"/>
      <c r="CR144" s="235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7"/>
      <c r="DJ144" s="235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36"/>
      <c r="DX144" s="236"/>
      <c r="DY144" s="236"/>
      <c r="DZ144" s="236"/>
      <c r="EA144" s="237"/>
      <c r="EB144" s="235"/>
      <c r="EC144" s="236"/>
      <c r="ED144" s="236"/>
      <c r="EE144" s="236"/>
      <c r="EF144" s="236"/>
      <c r="EG144" s="236"/>
      <c r="EH144" s="236"/>
      <c r="EI144" s="236"/>
      <c r="EJ144" s="236"/>
      <c r="EK144" s="236"/>
      <c r="EL144" s="236"/>
      <c r="EM144" s="236"/>
      <c r="EN144" s="236"/>
      <c r="EO144" s="236"/>
      <c r="EP144" s="236"/>
      <c r="EQ144" s="236"/>
      <c r="ER144" s="236"/>
      <c r="ES144" s="237"/>
      <c r="ET144" s="241">
        <f>SUM(CR144:ES145)</f>
        <v>0</v>
      </c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3"/>
    </row>
    <row r="145" spans="1:204" ht="12" customHeight="1">
      <c r="A145" s="196" t="s">
        <v>239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7"/>
      <c r="BZ145" s="82"/>
      <c r="CA145" s="83"/>
      <c r="CB145" s="83"/>
      <c r="CC145" s="83"/>
      <c r="CD145" s="83"/>
      <c r="CE145" s="83"/>
      <c r="CF145" s="84"/>
      <c r="CG145" s="76"/>
      <c r="CH145" s="77"/>
      <c r="CI145" s="77"/>
      <c r="CJ145" s="77"/>
      <c r="CK145" s="77"/>
      <c r="CL145" s="77"/>
      <c r="CM145" s="77"/>
      <c r="CN145" s="77"/>
      <c r="CO145" s="77"/>
      <c r="CP145" s="77"/>
      <c r="CQ145" s="78"/>
      <c r="CR145" s="238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40"/>
      <c r="DJ145" s="238"/>
      <c r="DK145" s="239"/>
      <c r="DL145" s="239"/>
      <c r="DM145" s="239"/>
      <c r="DN145" s="239"/>
      <c r="DO145" s="239"/>
      <c r="DP145" s="239"/>
      <c r="DQ145" s="239"/>
      <c r="DR145" s="239"/>
      <c r="DS145" s="239"/>
      <c r="DT145" s="239"/>
      <c r="DU145" s="239"/>
      <c r="DV145" s="239"/>
      <c r="DW145" s="239"/>
      <c r="DX145" s="239"/>
      <c r="DY145" s="239"/>
      <c r="DZ145" s="239"/>
      <c r="EA145" s="240"/>
      <c r="EB145" s="238"/>
      <c r="EC145" s="239"/>
      <c r="ED145" s="239"/>
      <c r="EE145" s="239"/>
      <c r="EF145" s="239"/>
      <c r="EG145" s="239"/>
      <c r="EH145" s="239"/>
      <c r="EI145" s="239"/>
      <c r="EJ145" s="239"/>
      <c r="EK145" s="239"/>
      <c r="EL145" s="239"/>
      <c r="EM145" s="239"/>
      <c r="EN145" s="239"/>
      <c r="EO145" s="239"/>
      <c r="EP145" s="239"/>
      <c r="EQ145" s="239"/>
      <c r="ER145" s="239"/>
      <c r="ES145" s="240"/>
      <c r="ET145" s="244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6"/>
    </row>
    <row r="146" spans="1:204" ht="15" customHeight="1">
      <c r="A146" s="135" t="s">
        <v>227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6"/>
      <c r="BZ146" s="65" t="s">
        <v>128</v>
      </c>
      <c r="CA146" s="66"/>
      <c r="CB146" s="66"/>
      <c r="CC146" s="66"/>
      <c r="CD146" s="66"/>
      <c r="CE146" s="66"/>
      <c r="CF146" s="66"/>
      <c r="CG146" s="97">
        <v>820</v>
      </c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  <c r="DV146" s="250"/>
      <c r="DW146" s="250"/>
      <c r="DX146" s="250"/>
      <c r="DY146" s="250"/>
      <c r="DZ146" s="250"/>
      <c r="EA146" s="250"/>
      <c r="EB146" s="250"/>
      <c r="EC146" s="250"/>
      <c r="ED146" s="250"/>
      <c r="EE146" s="250"/>
      <c r="EF146" s="250"/>
      <c r="EG146" s="250"/>
      <c r="EH146" s="250"/>
      <c r="EI146" s="250"/>
      <c r="EJ146" s="250"/>
      <c r="EK146" s="250"/>
      <c r="EL146" s="250"/>
      <c r="EM146" s="250"/>
      <c r="EN146" s="250"/>
      <c r="EO146" s="250"/>
      <c r="EP146" s="250"/>
      <c r="EQ146" s="250"/>
      <c r="ER146" s="250"/>
      <c r="ES146" s="250"/>
      <c r="ET146" s="233">
        <f>SUM(CR146:ES146)</f>
        <v>0</v>
      </c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4"/>
    </row>
    <row r="147" spans="1:204" ht="15" customHeight="1">
      <c r="A147" s="126" t="s">
        <v>157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7"/>
      <c r="BZ147" s="65" t="s">
        <v>129</v>
      </c>
      <c r="CA147" s="66"/>
      <c r="CB147" s="66"/>
      <c r="CC147" s="66"/>
      <c r="CD147" s="66"/>
      <c r="CE147" s="66"/>
      <c r="CF147" s="66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233">
        <f>CR148-CR150</f>
        <v>-47635.25</v>
      </c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>
        <f>DJ148-DJ150</f>
        <v>459260.27000000328</v>
      </c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33"/>
      <c r="DW147" s="233"/>
      <c r="DX147" s="233"/>
      <c r="DY147" s="233"/>
      <c r="DZ147" s="233"/>
      <c r="EA147" s="233"/>
      <c r="EB147" s="233">
        <f>EB148-EB150</f>
        <v>0</v>
      </c>
      <c r="EC147" s="233"/>
      <c r="ED147" s="233"/>
      <c r="EE147" s="233"/>
      <c r="EF147" s="233"/>
      <c r="EG147" s="233"/>
      <c r="EH147" s="233"/>
      <c r="EI147" s="233"/>
      <c r="EJ147" s="233"/>
      <c r="EK147" s="233"/>
      <c r="EL147" s="233"/>
      <c r="EM147" s="233"/>
      <c r="EN147" s="233"/>
      <c r="EO147" s="233"/>
      <c r="EP147" s="233"/>
      <c r="EQ147" s="233"/>
      <c r="ER147" s="233"/>
      <c r="ES147" s="233"/>
      <c r="ET147" s="233">
        <f>SUM(CR147:ES147)</f>
        <v>411625.02000000328</v>
      </c>
      <c r="EU147" s="233"/>
      <c r="EV147" s="233"/>
      <c r="EW147" s="233"/>
      <c r="EX147" s="233"/>
      <c r="EY147" s="233"/>
      <c r="EZ147" s="233"/>
      <c r="FA147" s="233"/>
      <c r="FB147" s="233"/>
      <c r="FC147" s="233"/>
      <c r="FD147" s="233"/>
      <c r="FE147" s="233"/>
      <c r="FF147" s="233"/>
      <c r="FG147" s="233"/>
      <c r="FH147" s="233"/>
      <c r="FI147" s="233"/>
      <c r="FJ147" s="233"/>
      <c r="FK147" s="234"/>
      <c r="FM147" s="225" t="s">
        <v>268</v>
      </c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  <c r="GH147" s="226"/>
      <c r="GI147" s="226"/>
      <c r="GJ147" s="226"/>
      <c r="GK147" s="226"/>
      <c r="GL147" s="61"/>
      <c r="GM147" s="61"/>
      <c r="GN147" s="317">
        <v>-2586157.09</v>
      </c>
      <c r="GO147" s="317"/>
      <c r="GP147" s="317"/>
      <c r="GQ147" s="317"/>
      <c r="GR147" s="317"/>
      <c r="GS147" s="317"/>
      <c r="GT147" s="317"/>
      <c r="GU147" s="317"/>
      <c r="GV147" s="317"/>
    </row>
    <row r="148" spans="1:204" ht="12" customHeight="1">
      <c r="A148" s="128" t="s">
        <v>23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9"/>
      <c r="BZ148" s="79" t="s">
        <v>130</v>
      </c>
      <c r="CA148" s="80"/>
      <c r="CB148" s="80"/>
      <c r="CC148" s="80"/>
      <c r="CD148" s="80"/>
      <c r="CE148" s="80"/>
      <c r="CF148" s="81"/>
      <c r="CG148" s="73">
        <v>730</v>
      </c>
      <c r="CH148" s="74"/>
      <c r="CI148" s="74"/>
      <c r="CJ148" s="74"/>
      <c r="CK148" s="74"/>
      <c r="CL148" s="74"/>
      <c r="CM148" s="74"/>
      <c r="CN148" s="74"/>
      <c r="CO148" s="74"/>
      <c r="CP148" s="74"/>
      <c r="CQ148" s="75"/>
      <c r="CR148" s="235">
        <v>51834.25</v>
      </c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7"/>
      <c r="DJ148" s="235">
        <f>48925224.27-2388260.41</f>
        <v>46536963.859999999</v>
      </c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6"/>
      <c r="DX148" s="236"/>
      <c r="DY148" s="236"/>
      <c r="DZ148" s="236"/>
      <c r="EA148" s="237"/>
      <c r="EB148" s="235"/>
      <c r="EC148" s="236"/>
      <c r="ED148" s="236"/>
      <c r="EE148" s="236"/>
      <c r="EF148" s="236"/>
      <c r="EG148" s="236"/>
      <c r="EH148" s="236"/>
      <c r="EI148" s="236"/>
      <c r="EJ148" s="236"/>
      <c r="EK148" s="236"/>
      <c r="EL148" s="236"/>
      <c r="EM148" s="236"/>
      <c r="EN148" s="236"/>
      <c r="EO148" s="236"/>
      <c r="EP148" s="236"/>
      <c r="EQ148" s="236"/>
      <c r="ER148" s="236"/>
      <c r="ES148" s="237"/>
      <c r="ET148" s="241">
        <f>SUM(CR148:ES149)</f>
        <v>46588798.109999999</v>
      </c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3"/>
      <c r="FM148" s="225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  <c r="GH148" s="226"/>
      <c r="GI148" s="226"/>
      <c r="GJ148" s="226"/>
      <c r="GK148" s="226"/>
      <c r="GN148" s="317"/>
      <c r="GO148" s="317"/>
      <c r="GP148" s="317"/>
      <c r="GQ148" s="317"/>
      <c r="GR148" s="317"/>
      <c r="GS148" s="317"/>
      <c r="GT148" s="317"/>
      <c r="GU148" s="317"/>
      <c r="GV148" s="317"/>
    </row>
    <row r="149" spans="1:204" ht="12" customHeight="1">
      <c r="A149" s="196" t="s">
        <v>120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7"/>
      <c r="BZ149" s="82"/>
      <c r="CA149" s="83"/>
      <c r="CB149" s="83"/>
      <c r="CC149" s="83"/>
      <c r="CD149" s="83"/>
      <c r="CE149" s="83"/>
      <c r="CF149" s="84"/>
      <c r="CG149" s="76"/>
      <c r="CH149" s="77"/>
      <c r="CI149" s="77"/>
      <c r="CJ149" s="77"/>
      <c r="CK149" s="77"/>
      <c r="CL149" s="77"/>
      <c r="CM149" s="77"/>
      <c r="CN149" s="77"/>
      <c r="CO149" s="77"/>
      <c r="CP149" s="77"/>
      <c r="CQ149" s="78"/>
      <c r="CR149" s="238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40"/>
      <c r="DJ149" s="238"/>
      <c r="DK149" s="239"/>
      <c r="DL149" s="239"/>
      <c r="DM149" s="239"/>
      <c r="DN149" s="239"/>
      <c r="DO149" s="239"/>
      <c r="DP149" s="239"/>
      <c r="DQ149" s="239"/>
      <c r="DR149" s="239"/>
      <c r="DS149" s="239"/>
      <c r="DT149" s="239"/>
      <c r="DU149" s="239"/>
      <c r="DV149" s="239"/>
      <c r="DW149" s="239"/>
      <c r="DX149" s="239"/>
      <c r="DY149" s="239"/>
      <c r="DZ149" s="239"/>
      <c r="EA149" s="240"/>
      <c r="EB149" s="238"/>
      <c r="EC149" s="239"/>
      <c r="ED149" s="239"/>
      <c r="EE149" s="239"/>
      <c r="EF149" s="239"/>
      <c r="EG149" s="239"/>
      <c r="EH149" s="239"/>
      <c r="EI149" s="239"/>
      <c r="EJ149" s="239"/>
      <c r="EK149" s="239"/>
      <c r="EL149" s="239"/>
      <c r="EM149" s="239"/>
      <c r="EN149" s="239"/>
      <c r="EO149" s="239"/>
      <c r="EP149" s="239"/>
      <c r="EQ149" s="239"/>
      <c r="ER149" s="239"/>
      <c r="ES149" s="240"/>
      <c r="ET149" s="244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6"/>
      <c r="FM149" s="62" t="s">
        <v>279</v>
      </c>
    </row>
    <row r="150" spans="1:204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85" t="s">
        <v>131</v>
      </c>
      <c r="CA150" s="186"/>
      <c r="CB150" s="186"/>
      <c r="CC150" s="186"/>
      <c r="CD150" s="186"/>
      <c r="CE150" s="186"/>
      <c r="CF150" s="186"/>
      <c r="CG150" s="201">
        <v>830</v>
      </c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47">
        <v>99469.5</v>
      </c>
      <c r="CS150" s="247"/>
      <c r="CT150" s="247"/>
      <c r="CU150" s="247"/>
      <c r="CV150" s="247"/>
      <c r="CW150" s="247"/>
      <c r="CX150" s="247"/>
      <c r="CY150" s="247"/>
      <c r="CZ150" s="247"/>
      <c r="DA150" s="247"/>
      <c r="DB150" s="247"/>
      <c r="DC150" s="247"/>
      <c r="DD150" s="247"/>
      <c r="DE150" s="247"/>
      <c r="DF150" s="247"/>
      <c r="DG150" s="247"/>
      <c r="DH150" s="247"/>
      <c r="DI150" s="247"/>
      <c r="DJ150" s="247">
        <f>45879806.91+197896.68</f>
        <v>46077703.589999996</v>
      </c>
      <c r="DK150" s="247"/>
      <c r="DL150" s="247"/>
      <c r="DM150" s="247"/>
      <c r="DN150" s="247"/>
      <c r="DO150" s="247"/>
      <c r="DP150" s="247"/>
      <c r="DQ150" s="247"/>
      <c r="DR150" s="247"/>
      <c r="DS150" s="247"/>
      <c r="DT150" s="247"/>
      <c r="DU150" s="247"/>
      <c r="DV150" s="247"/>
      <c r="DW150" s="247"/>
      <c r="DX150" s="247"/>
      <c r="DY150" s="247"/>
      <c r="DZ150" s="247"/>
      <c r="EA150" s="247"/>
      <c r="EB150" s="247"/>
      <c r="EC150" s="247"/>
      <c r="ED150" s="247"/>
      <c r="EE150" s="247"/>
      <c r="EF150" s="247"/>
      <c r="EG150" s="247"/>
      <c r="EH150" s="247"/>
      <c r="EI150" s="247"/>
      <c r="EJ150" s="247"/>
      <c r="EK150" s="247"/>
      <c r="EL150" s="247"/>
      <c r="EM150" s="247"/>
      <c r="EN150" s="247"/>
      <c r="EO150" s="247"/>
      <c r="EP150" s="247"/>
      <c r="EQ150" s="247"/>
      <c r="ER150" s="247"/>
      <c r="ES150" s="247"/>
      <c r="ET150" s="248">
        <f>SUM(CR150:ES150)</f>
        <v>46177173.089999996</v>
      </c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9"/>
    </row>
    <row r="151" spans="1:204" ht="37.5" customHeight="1"/>
    <row r="152" spans="1:204">
      <c r="A152" s="1" t="s">
        <v>132</v>
      </c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Z152" s="1" t="s">
        <v>139</v>
      </c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N152" s="294" t="s">
        <v>248</v>
      </c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</row>
    <row r="153" spans="1:204" s="16" customFormat="1">
      <c r="O153" s="134" t="s">
        <v>133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K153" s="134" t="s">
        <v>134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CR153" s="292" t="s">
        <v>133</v>
      </c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32"/>
      <c r="DK153" s="32"/>
      <c r="DL153" s="32"/>
      <c r="DM153" s="32"/>
      <c r="DN153" s="292" t="s">
        <v>134</v>
      </c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4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4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44"/>
      <c r="FM155" s="44"/>
      <c r="FN155" s="44"/>
    </row>
    <row r="156" spans="1:204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34" t="s">
        <v>229</v>
      </c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32"/>
      <c r="FM156" s="32"/>
      <c r="FN156" s="32"/>
    </row>
    <row r="157" spans="1:204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4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77" t="s">
        <v>249</v>
      </c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23"/>
      <c r="CM158" s="23"/>
      <c r="CN158" s="23"/>
      <c r="CO158" s="23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L158" s="294" t="s">
        <v>250</v>
      </c>
      <c r="DM158" s="294"/>
      <c r="DN158" s="294"/>
      <c r="DO158" s="294"/>
      <c r="DP158" s="294"/>
      <c r="DQ158" s="294"/>
      <c r="DR158" s="294"/>
      <c r="DS158" s="294"/>
      <c r="DT158" s="294"/>
      <c r="DU158" s="294"/>
      <c r="DV158" s="294"/>
      <c r="DW158" s="294"/>
      <c r="DX158" s="294"/>
      <c r="DY158" s="294"/>
      <c r="DZ158" s="294"/>
      <c r="EA158" s="294"/>
      <c r="EB158" s="294"/>
      <c r="EC158" s="294"/>
      <c r="ED158" s="294"/>
      <c r="EE158" s="294"/>
      <c r="EF158" s="294"/>
      <c r="EG158" s="294"/>
      <c r="EH158" s="294"/>
      <c r="EI158" s="294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4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34" t="s">
        <v>231</v>
      </c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25"/>
      <c r="CM159" s="25"/>
      <c r="CN159" s="25"/>
      <c r="CO159" s="25"/>
      <c r="CP159" s="134" t="s">
        <v>133</v>
      </c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32"/>
      <c r="DI159" s="32"/>
      <c r="DJ159" s="32"/>
      <c r="DK159" s="32"/>
      <c r="DL159" s="292" t="s">
        <v>134</v>
      </c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4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23"/>
      <c r="AM161" s="23"/>
      <c r="AN161" s="23"/>
      <c r="AO161" s="23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23"/>
      <c r="CK161" s="23"/>
      <c r="CL161" s="23"/>
      <c r="CM161" s="2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34" t="s">
        <v>231</v>
      </c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25"/>
      <c r="AM162" s="25"/>
      <c r="AN162" s="25"/>
      <c r="AO162" s="25"/>
      <c r="AP162" s="134" t="s">
        <v>133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L162" s="134" t="s">
        <v>134</v>
      </c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N162" s="134" t="s">
        <v>233</v>
      </c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78" t="s">
        <v>135</v>
      </c>
      <c r="B164" s="178"/>
      <c r="C164" s="83"/>
      <c r="D164" s="83"/>
      <c r="E164" s="83"/>
      <c r="F164" s="83"/>
      <c r="G164" s="202" t="s">
        <v>135</v>
      </c>
      <c r="H164" s="202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202">
        <v>20</v>
      </c>
      <c r="AC164" s="202"/>
      <c r="AD164" s="202"/>
      <c r="AE164" s="202"/>
      <c r="AF164" s="184"/>
      <c r="AG164" s="184"/>
      <c r="AH164" s="184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6">
    <mergeCell ref="GD33:GU34"/>
    <mergeCell ref="FM147:GK148"/>
    <mergeCell ref="GN147:GV148"/>
    <mergeCell ref="FM79:GD80"/>
    <mergeCell ref="GE79:GV80"/>
    <mergeCell ref="AJ3:EB3"/>
    <mergeCell ref="ET3:FK3"/>
    <mergeCell ref="ET4:FK4"/>
    <mergeCell ref="BS5:CP5"/>
    <mergeCell ref="CQ5:CT5"/>
    <mergeCell ref="CU5:CW5"/>
    <mergeCell ref="ET5:FK5"/>
    <mergeCell ref="BZ14:CF14"/>
    <mergeCell ref="CG14:CQ14"/>
    <mergeCell ref="CR14:DI14"/>
    <mergeCell ref="DJ14:EA14"/>
    <mergeCell ref="ET6:FK6"/>
    <mergeCell ref="AI7:EA7"/>
    <mergeCell ref="ET7:FK7"/>
    <mergeCell ref="AI8:EA8"/>
    <mergeCell ref="FP36:GC36"/>
    <mergeCell ref="FP37:GC37"/>
    <mergeCell ref="FL33:GC34"/>
    <mergeCell ref="ET9:FK9"/>
    <mergeCell ref="ET10:FK10"/>
    <mergeCell ref="ET11:FK11"/>
    <mergeCell ref="ET12:FK12"/>
    <mergeCell ref="ET15:FK15"/>
    <mergeCell ref="ET19:FK19"/>
    <mergeCell ref="ET20:FK20"/>
    <mergeCell ref="ET8:FK8"/>
    <mergeCell ref="AE6:ED6"/>
    <mergeCell ref="ET14:FK14"/>
    <mergeCell ref="A15:BY15"/>
    <mergeCell ref="BZ15:CF15"/>
    <mergeCell ref="CG15:CQ15"/>
    <mergeCell ref="CR15:DI15"/>
    <mergeCell ref="DJ15:EA15"/>
    <mergeCell ref="EB14:ES14"/>
    <mergeCell ref="EB15:ES15"/>
    <mergeCell ref="A14:BY14"/>
    <mergeCell ref="A16:BY16"/>
    <mergeCell ref="BZ16:CF16"/>
    <mergeCell ref="CG16:CQ16"/>
    <mergeCell ref="CR16:DI16"/>
    <mergeCell ref="DJ16:EA16"/>
    <mergeCell ref="A17:BY17"/>
    <mergeCell ref="BZ17:CF17"/>
    <mergeCell ref="ET16:FK16"/>
    <mergeCell ref="ET17:FK17"/>
    <mergeCell ref="ET18:FK18"/>
    <mergeCell ref="EB16:ES16"/>
    <mergeCell ref="A19:BY19"/>
    <mergeCell ref="BZ19:CF19"/>
    <mergeCell ref="CG19:CQ19"/>
    <mergeCell ref="CR19:DI19"/>
    <mergeCell ref="DJ19:EA19"/>
    <mergeCell ref="EB19:ES19"/>
    <mergeCell ref="A18:BY18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B20:ES20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BZ25:CF26"/>
    <mergeCell ref="CG25:CQ26"/>
    <mergeCell ref="CR25:DI2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DJ27:EA27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6:FK36"/>
    <mergeCell ref="CG36:CQ36"/>
    <mergeCell ref="CR36:DI36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FM72:GA72"/>
    <mergeCell ref="FM73:GD73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DJ76:EA76"/>
    <mergeCell ref="EB76:ES76"/>
    <mergeCell ref="CG75:CQ75"/>
    <mergeCell ref="CR75:DI75"/>
    <mergeCell ref="DJ75:EA75"/>
    <mergeCell ref="EB75:ES75"/>
    <mergeCell ref="BZ77:CF78"/>
    <mergeCell ref="CG77:CQ78"/>
    <mergeCell ref="CR77:DI78"/>
    <mergeCell ref="A76:BY76"/>
    <mergeCell ref="BZ76:CF76"/>
    <mergeCell ref="CG76:CQ76"/>
    <mergeCell ref="CR76:DI76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A77:BY77"/>
    <mergeCell ref="BZ80:CF80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CG80:CQ80"/>
    <mergeCell ref="ET80:FK80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ET82:FK82"/>
    <mergeCell ref="BZ82:CF82"/>
    <mergeCell ref="CG82:CQ82"/>
    <mergeCell ref="CR82:DI82"/>
    <mergeCell ref="DJ82:EA82"/>
    <mergeCell ref="ET84:FK84"/>
    <mergeCell ref="FM82:GA82"/>
    <mergeCell ref="A83:BY83"/>
    <mergeCell ref="BZ83:CF83"/>
    <mergeCell ref="CG83:CQ83"/>
    <mergeCell ref="CR83:DI83"/>
    <mergeCell ref="DJ83:EA83"/>
    <mergeCell ref="EB83:ES83"/>
    <mergeCell ref="ET83:FK83"/>
    <mergeCell ref="FM83:GD83"/>
    <mergeCell ref="A82:BY82"/>
    <mergeCell ref="EB82:ES82"/>
    <mergeCell ref="ET85:FK85"/>
    <mergeCell ref="ET86:FK86"/>
    <mergeCell ref="A85:BY85"/>
    <mergeCell ref="BZ85:CF85"/>
    <mergeCell ref="CG85:CQ85"/>
    <mergeCell ref="CR85:DI85"/>
    <mergeCell ref="DJ85:EA85"/>
    <mergeCell ref="EB85:ES85"/>
    <mergeCell ref="A84:BY84"/>
    <mergeCell ref="BZ84:CF84"/>
    <mergeCell ref="CG84:CQ84"/>
    <mergeCell ref="CR84:DI84"/>
    <mergeCell ref="DJ84:EA84"/>
    <mergeCell ref="EB84:ES84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B86:ES86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BZ91:CF92"/>
    <mergeCell ref="CG91:CQ92"/>
    <mergeCell ref="CR91:DI92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DJ93:EA93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4:BY104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CG108:CQ108"/>
    <mergeCell ref="CR108:DI108"/>
    <mergeCell ref="DJ108:EA108"/>
    <mergeCell ref="EB108:ES108"/>
    <mergeCell ref="EB103:ES104"/>
    <mergeCell ref="ET103:FK104"/>
    <mergeCell ref="ET105:FK105"/>
    <mergeCell ref="ET108:FK108"/>
    <mergeCell ref="BZ107:CF107"/>
    <mergeCell ref="CG107:CQ107"/>
    <mergeCell ref="CR107:DI107"/>
    <mergeCell ref="DJ107:EA107"/>
    <mergeCell ref="DJ105:EA105"/>
    <mergeCell ref="EB105:ES105"/>
    <mergeCell ref="BZ102:CF102"/>
    <mergeCell ref="CG102:CQ102"/>
    <mergeCell ref="A109:BY109"/>
    <mergeCell ref="BZ109:CF109"/>
    <mergeCell ref="CG109:CQ109"/>
    <mergeCell ref="CR109:DI109"/>
    <mergeCell ref="DJ109:EA109"/>
    <mergeCell ref="EB109:ES109"/>
    <mergeCell ref="ET109:FK109"/>
    <mergeCell ref="A108:BY108"/>
    <mergeCell ref="BZ108:CF108"/>
    <mergeCell ref="A110:BY110"/>
    <mergeCell ref="BZ110:CF110"/>
    <mergeCell ref="CG110:CQ110"/>
    <mergeCell ref="CR110:DI110"/>
    <mergeCell ref="DJ110:EA110"/>
    <mergeCell ref="EB110:ES110"/>
    <mergeCell ref="ET110:FK110"/>
    <mergeCell ref="FM110:FY110"/>
    <mergeCell ref="GA110:GL110"/>
    <mergeCell ref="A111:BY111"/>
    <mergeCell ref="BZ111:CF111"/>
    <mergeCell ref="CG111:CQ111"/>
    <mergeCell ref="CR111:DI111"/>
    <mergeCell ref="DJ111:EA111"/>
    <mergeCell ref="EB111:ES111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ET115:FK115"/>
    <mergeCell ref="A116:BY116"/>
    <mergeCell ref="BZ116:CF117"/>
    <mergeCell ref="CG116:CQ117"/>
    <mergeCell ref="CR116:DI117"/>
    <mergeCell ref="DJ116:EA117"/>
    <mergeCell ref="ET118:FK118"/>
    <mergeCell ref="FM113:GL115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70C0"/>
  </sheetPr>
  <dimension ref="A1:GV165"/>
  <sheetViews>
    <sheetView topLeftCell="Z31" zoomScaleNormal="100" zoomScaleSheetLayoutView="100" workbookViewId="0">
      <selection activeCell="DJ37" sqref="DJ37:EA37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75" width="0.85546875" style="1"/>
    <col min="176" max="176" width="2.28515625" style="1" customWidth="1"/>
    <col min="177" max="193" width="0.85546875" style="1"/>
    <col min="194" max="194" width="4.140625" style="1" customWidth="1"/>
    <col min="195" max="196" width="0.85546875" style="1"/>
    <col min="197" max="197" width="5.42578125" style="1" customWidth="1"/>
    <col min="198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90" t="s">
        <v>237</v>
      </c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34"/>
      <c r="ED3" s="34"/>
      <c r="ET3" s="263" t="s">
        <v>16</v>
      </c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5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266" t="s">
        <v>162</v>
      </c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8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83" t="s">
        <v>242</v>
      </c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178">
        <v>20</v>
      </c>
      <c r="CR5" s="178"/>
      <c r="CS5" s="178"/>
      <c r="CT5" s="178"/>
      <c r="CU5" s="252" t="s">
        <v>251</v>
      </c>
      <c r="CV5" s="252"/>
      <c r="CW5" s="252"/>
      <c r="CX5" s="32" t="s">
        <v>29</v>
      </c>
      <c r="ER5" s="35" t="s">
        <v>18</v>
      </c>
      <c r="ET5" s="257" t="s">
        <v>243</v>
      </c>
      <c r="EU5" s="258"/>
      <c r="EV5" s="258"/>
      <c r="EW5" s="258"/>
      <c r="EX5" s="258"/>
      <c r="EY5" s="258"/>
      <c r="EZ5" s="258"/>
      <c r="FA5" s="258"/>
      <c r="FB5" s="258"/>
      <c r="FC5" s="258"/>
      <c r="FD5" s="258"/>
      <c r="FE5" s="258"/>
      <c r="FF5" s="258"/>
      <c r="FG5" s="258"/>
      <c r="FH5" s="258"/>
      <c r="FI5" s="258"/>
      <c r="FJ5" s="258"/>
      <c r="FK5" s="259"/>
    </row>
    <row r="6" spans="1:170" ht="13.5" customHeight="1">
      <c r="A6" s="5" t="s">
        <v>167</v>
      </c>
      <c r="AE6" s="179" t="s">
        <v>247</v>
      </c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R6" s="35" t="s">
        <v>19</v>
      </c>
      <c r="ET6" s="257" t="s">
        <v>244</v>
      </c>
      <c r="EU6" s="258"/>
      <c r="EV6" s="258"/>
      <c r="EW6" s="258"/>
      <c r="EX6" s="258"/>
      <c r="EY6" s="258"/>
      <c r="EZ6" s="258"/>
      <c r="FA6" s="258"/>
      <c r="FB6" s="258"/>
      <c r="FC6" s="258"/>
      <c r="FD6" s="258"/>
      <c r="FE6" s="258"/>
      <c r="FF6" s="258"/>
      <c r="FG6" s="258"/>
      <c r="FH6" s="258"/>
      <c r="FI6" s="258"/>
      <c r="FJ6" s="258"/>
      <c r="FK6" s="259"/>
    </row>
    <row r="7" spans="1:170" ht="13.5" customHeight="1">
      <c r="A7" s="5" t="s">
        <v>168</v>
      </c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T7" s="257"/>
      <c r="EU7" s="258"/>
      <c r="EV7" s="258"/>
      <c r="EW7" s="258"/>
      <c r="EX7" s="258"/>
      <c r="EY7" s="258"/>
      <c r="EZ7" s="258"/>
      <c r="FA7" s="258"/>
      <c r="FB7" s="258"/>
      <c r="FC7" s="258"/>
      <c r="FD7" s="258"/>
      <c r="FE7" s="258"/>
      <c r="FF7" s="258"/>
      <c r="FG7" s="258"/>
      <c r="FH7" s="258"/>
      <c r="FI7" s="258"/>
      <c r="FJ7" s="258"/>
      <c r="FK7" s="259"/>
    </row>
    <row r="8" spans="1:170" ht="13.5" customHeight="1">
      <c r="A8" s="5" t="s">
        <v>169</v>
      </c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R8" s="35" t="s">
        <v>20</v>
      </c>
      <c r="ET8" s="257" t="s">
        <v>245</v>
      </c>
      <c r="EU8" s="258"/>
      <c r="EV8" s="258"/>
      <c r="EW8" s="258"/>
      <c r="EX8" s="258"/>
      <c r="EY8" s="258"/>
      <c r="EZ8" s="258"/>
      <c r="FA8" s="258"/>
      <c r="FB8" s="258"/>
      <c r="FC8" s="258"/>
      <c r="FD8" s="258"/>
      <c r="FE8" s="258"/>
      <c r="FF8" s="258"/>
      <c r="FG8" s="258"/>
      <c r="FH8" s="258"/>
      <c r="FI8" s="258"/>
      <c r="FJ8" s="258"/>
      <c r="FK8" s="259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57"/>
      <c r="EU9" s="258"/>
      <c r="EV9" s="258"/>
      <c r="EW9" s="258"/>
      <c r="EX9" s="258"/>
      <c r="EY9" s="258"/>
      <c r="EZ9" s="258"/>
      <c r="FA9" s="258"/>
      <c r="FB9" s="258"/>
      <c r="FC9" s="258"/>
      <c r="FD9" s="258"/>
      <c r="FE9" s="258"/>
      <c r="FF9" s="258"/>
      <c r="FG9" s="258"/>
      <c r="FH9" s="258"/>
      <c r="FI9" s="258"/>
      <c r="FJ9" s="258"/>
      <c r="FK9" s="259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57" t="s">
        <v>246</v>
      </c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9"/>
    </row>
    <row r="11" spans="1:170" ht="14.1" customHeight="1">
      <c r="A11" s="10" t="s">
        <v>236</v>
      </c>
      <c r="ER11" s="35"/>
      <c r="ET11" s="257"/>
      <c r="EU11" s="258"/>
      <c r="EV11" s="258"/>
      <c r="EW11" s="258"/>
      <c r="EX11" s="258"/>
      <c r="EY11" s="258"/>
      <c r="EZ11" s="258"/>
      <c r="FA11" s="258"/>
      <c r="FB11" s="258"/>
      <c r="FC11" s="258"/>
      <c r="FD11" s="258"/>
      <c r="FE11" s="258"/>
      <c r="FF11" s="258"/>
      <c r="FG11" s="258"/>
      <c r="FH11" s="258"/>
      <c r="FI11" s="258"/>
      <c r="FJ11" s="258"/>
      <c r="FK11" s="259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60" t="s">
        <v>22</v>
      </c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2"/>
    </row>
    <row r="13" spans="1:170" ht="9" customHeight="1"/>
    <row r="14" spans="1:170" s="12" customFormat="1" ht="33" customHeight="1">
      <c r="A14" s="160" t="s">
        <v>136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1"/>
      <c r="BZ14" s="123" t="s">
        <v>137</v>
      </c>
      <c r="CA14" s="123"/>
      <c r="CB14" s="123"/>
      <c r="CC14" s="123"/>
      <c r="CD14" s="123"/>
      <c r="CE14" s="123"/>
      <c r="CF14" s="123"/>
      <c r="CG14" s="123" t="s">
        <v>173</v>
      </c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253" t="s">
        <v>174</v>
      </c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 t="s">
        <v>175</v>
      </c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 t="s">
        <v>2</v>
      </c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 t="s">
        <v>1</v>
      </c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6"/>
      <c r="FL14" s="39"/>
      <c r="FM14" s="39"/>
      <c r="FN14" s="39"/>
    </row>
    <row r="15" spans="1:170" s="13" customFormat="1" ht="12" customHeight="1" thickBot="1">
      <c r="A15" s="158">
        <v>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98">
        <v>2</v>
      </c>
      <c r="CA15" s="98"/>
      <c r="CB15" s="98"/>
      <c r="CC15" s="98"/>
      <c r="CD15" s="98"/>
      <c r="CE15" s="98"/>
      <c r="CF15" s="98"/>
      <c r="CG15" s="98">
        <v>3</v>
      </c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255">
        <v>4</v>
      </c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>
        <v>5</v>
      </c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>
        <v>6</v>
      </c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>
        <v>7</v>
      </c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69"/>
      <c r="FL15" s="40"/>
      <c r="FM15" s="40"/>
      <c r="FN15" s="40"/>
    </row>
    <row r="16" spans="1:170" ht="22.5" customHeight="1">
      <c r="A16" s="191" t="s">
        <v>176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2"/>
      <c r="BZ16" s="138" t="s">
        <v>0</v>
      </c>
      <c r="CA16" s="139"/>
      <c r="CB16" s="139"/>
      <c r="CC16" s="139"/>
      <c r="CD16" s="139"/>
      <c r="CE16" s="139"/>
      <c r="CF16" s="139"/>
      <c r="CG16" s="140">
        <v>100</v>
      </c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254">
        <f>CR17+CR18+CR19+CR20+CR24+CR32+CR38</f>
        <v>5217123</v>
      </c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>
        <f>DJ17+DJ18+DJ19+DJ20+DJ24+DJ32+DJ38</f>
        <v>43126441.25</v>
      </c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83">
        <f>EB17+EB18+EB19+EB20+EB24+EB32+EB38</f>
        <v>0</v>
      </c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54">
        <f>SUM(CR16:ES16)</f>
        <v>48343564.25</v>
      </c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70"/>
    </row>
    <row r="17" spans="1:167" ht="15" customHeight="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3"/>
      <c r="BZ17" s="65" t="s">
        <v>3</v>
      </c>
      <c r="CA17" s="66"/>
      <c r="CB17" s="66"/>
      <c r="CC17" s="66"/>
      <c r="CD17" s="66"/>
      <c r="CE17" s="66"/>
      <c r="CF17" s="66"/>
      <c r="CG17" s="97">
        <v>120</v>
      </c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33">
        <f>SUM(CR17:ES17)</f>
        <v>0</v>
      </c>
      <c r="EU17" s="233"/>
      <c r="EV17" s="233"/>
      <c r="EW17" s="233"/>
      <c r="EX17" s="233"/>
      <c r="EY17" s="233"/>
      <c r="EZ17" s="233"/>
      <c r="FA17" s="233"/>
      <c r="FB17" s="233"/>
      <c r="FC17" s="233"/>
      <c r="FD17" s="233"/>
      <c r="FE17" s="233"/>
      <c r="FF17" s="233"/>
      <c r="FG17" s="233"/>
      <c r="FH17" s="233"/>
      <c r="FI17" s="233"/>
      <c r="FJ17" s="233"/>
      <c r="FK17" s="234"/>
    </row>
    <row r="18" spans="1:167" ht="15" customHeight="1">
      <c r="A18" s="162" t="s">
        <v>177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3"/>
      <c r="BZ18" s="65" t="s">
        <v>4</v>
      </c>
      <c r="CA18" s="66"/>
      <c r="CB18" s="66"/>
      <c r="CC18" s="66"/>
      <c r="CD18" s="66"/>
      <c r="CE18" s="66"/>
      <c r="CF18" s="66"/>
      <c r="CG18" s="97">
        <v>130</v>
      </c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0">
        <f>1132791.51+200000</f>
        <v>1332791.51</v>
      </c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33">
        <f>SUM(CR18:ES18)</f>
        <v>1332791.51</v>
      </c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4"/>
    </row>
    <row r="19" spans="1:167" ht="15" customHeight="1">
      <c r="A19" s="162" t="s">
        <v>178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3"/>
      <c r="BZ19" s="65" t="s">
        <v>5</v>
      </c>
      <c r="CA19" s="66"/>
      <c r="CB19" s="66"/>
      <c r="CC19" s="66"/>
      <c r="CD19" s="66"/>
      <c r="CE19" s="66"/>
      <c r="CF19" s="66"/>
      <c r="CG19" s="97">
        <v>140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33">
        <f>SUM(CR19:ES19)</f>
        <v>0</v>
      </c>
      <c r="EU19" s="233"/>
      <c r="EV19" s="233"/>
      <c r="EW19" s="233"/>
      <c r="EX19" s="233"/>
      <c r="EY19" s="233"/>
      <c r="EZ19" s="233"/>
      <c r="FA19" s="233"/>
      <c r="FB19" s="233"/>
      <c r="FC19" s="233"/>
      <c r="FD19" s="233"/>
      <c r="FE19" s="233"/>
      <c r="FF19" s="233"/>
      <c r="FG19" s="233"/>
      <c r="FH19" s="233"/>
      <c r="FI19" s="233"/>
      <c r="FJ19" s="233"/>
      <c r="FK19" s="234"/>
    </row>
    <row r="20" spans="1:167" ht="15" customHeight="1">
      <c r="A20" s="162" t="s">
        <v>145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3"/>
      <c r="BZ20" s="65" t="s">
        <v>6</v>
      </c>
      <c r="CA20" s="66"/>
      <c r="CB20" s="66"/>
      <c r="CC20" s="66"/>
      <c r="CD20" s="66"/>
      <c r="CE20" s="66"/>
      <c r="CF20" s="66"/>
      <c r="CG20" s="97">
        <v>150</v>
      </c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33">
        <f>DJ21+DJ23</f>
        <v>0</v>
      </c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  <c r="DZ20" s="233"/>
      <c r="EA20" s="233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33">
        <f>SUM(CR20:ES20)</f>
        <v>0</v>
      </c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4"/>
    </row>
    <row r="21" spans="1:167" ht="12" customHeight="1">
      <c r="A21" s="164" t="s">
        <v>23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5"/>
      <c r="BZ21" s="79" t="s">
        <v>7</v>
      </c>
      <c r="CA21" s="80"/>
      <c r="CB21" s="80"/>
      <c r="CC21" s="80"/>
      <c r="CD21" s="80"/>
      <c r="CE21" s="80"/>
      <c r="CF21" s="81"/>
      <c r="CG21" s="73">
        <v>152</v>
      </c>
      <c r="CH21" s="74"/>
      <c r="CI21" s="74"/>
      <c r="CJ21" s="74"/>
      <c r="CK21" s="74"/>
      <c r="CL21" s="74"/>
      <c r="CM21" s="74"/>
      <c r="CN21" s="74"/>
      <c r="CO21" s="74"/>
      <c r="CP21" s="74"/>
      <c r="CQ21" s="75"/>
      <c r="CR21" s="271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3"/>
      <c r="DJ21" s="235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7"/>
      <c r="EB21" s="271"/>
      <c r="EC21" s="272"/>
      <c r="ED21" s="272"/>
      <c r="EE21" s="272"/>
      <c r="EF21" s="272"/>
      <c r="EG21" s="272"/>
      <c r="EH21" s="272"/>
      <c r="EI21" s="272"/>
      <c r="EJ21" s="272"/>
      <c r="EK21" s="272"/>
      <c r="EL21" s="272"/>
      <c r="EM21" s="272"/>
      <c r="EN21" s="272"/>
      <c r="EO21" s="272"/>
      <c r="EP21" s="272"/>
      <c r="EQ21" s="272"/>
      <c r="ER21" s="272"/>
      <c r="ES21" s="273"/>
      <c r="ET21" s="241">
        <f>SUM(CR21:ES22)</f>
        <v>0</v>
      </c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3"/>
    </row>
    <row r="22" spans="1:167" ht="22.5" customHeight="1">
      <c r="A22" s="142" t="s">
        <v>158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3"/>
      <c r="BZ22" s="82"/>
      <c r="CA22" s="83"/>
      <c r="CB22" s="83"/>
      <c r="CC22" s="83"/>
      <c r="CD22" s="83"/>
      <c r="CE22" s="83"/>
      <c r="CF22" s="84"/>
      <c r="CG22" s="76"/>
      <c r="CH22" s="77"/>
      <c r="CI22" s="77"/>
      <c r="CJ22" s="77"/>
      <c r="CK22" s="77"/>
      <c r="CL22" s="77"/>
      <c r="CM22" s="77"/>
      <c r="CN22" s="77"/>
      <c r="CO22" s="77"/>
      <c r="CP22" s="77"/>
      <c r="CQ22" s="78"/>
      <c r="CR22" s="274"/>
      <c r="CS22" s="275"/>
      <c r="CT22" s="275"/>
      <c r="CU22" s="275"/>
      <c r="CV22" s="275"/>
      <c r="CW22" s="275"/>
      <c r="CX22" s="275"/>
      <c r="CY22" s="275"/>
      <c r="CZ22" s="275"/>
      <c r="DA22" s="275"/>
      <c r="DB22" s="275"/>
      <c r="DC22" s="275"/>
      <c r="DD22" s="275"/>
      <c r="DE22" s="275"/>
      <c r="DF22" s="275"/>
      <c r="DG22" s="275"/>
      <c r="DH22" s="275"/>
      <c r="DI22" s="276"/>
      <c r="DJ22" s="238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40"/>
      <c r="EB22" s="274"/>
      <c r="EC22" s="275"/>
      <c r="ED22" s="275"/>
      <c r="EE22" s="275"/>
      <c r="EF22" s="275"/>
      <c r="EG22" s="275"/>
      <c r="EH22" s="275"/>
      <c r="EI22" s="275"/>
      <c r="EJ22" s="275"/>
      <c r="EK22" s="275"/>
      <c r="EL22" s="275"/>
      <c r="EM22" s="275"/>
      <c r="EN22" s="275"/>
      <c r="EO22" s="275"/>
      <c r="EP22" s="275"/>
      <c r="EQ22" s="275"/>
      <c r="ER22" s="275"/>
      <c r="ES22" s="276"/>
      <c r="ET22" s="244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6"/>
    </row>
    <row r="23" spans="1:167" ht="12" customHeight="1">
      <c r="A23" s="144" t="s">
        <v>146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5"/>
      <c r="BZ23" s="65" t="s">
        <v>8</v>
      </c>
      <c r="CA23" s="66"/>
      <c r="CB23" s="66"/>
      <c r="CC23" s="66"/>
      <c r="CD23" s="66"/>
      <c r="CE23" s="66"/>
      <c r="CF23" s="66"/>
      <c r="CG23" s="97">
        <v>153</v>
      </c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33">
        <f>SUM(CR23:ES23)</f>
        <v>0</v>
      </c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3"/>
      <c r="FF23" s="233"/>
      <c r="FG23" s="233"/>
      <c r="FH23" s="233"/>
      <c r="FI23" s="233"/>
      <c r="FJ23" s="233"/>
      <c r="FK23" s="234"/>
    </row>
    <row r="24" spans="1:167" ht="15" customHeight="1">
      <c r="A24" s="162" t="s">
        <v>140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3"/>
      <c r="BZ24" s="65" t="s">
        <v>9</v>
      </c>
      <c r="CA24" s="66"/>
      <c r="CB24" s="66"/>
      <c r="CC24" s="66"/>
      <c r="CD24" s="66"/>
      <c r="CE24" s="66"/>
      <c r="CF24" s="66"/>
      <c r="CG24" s="97">
        <v>170</v>
      </c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233">
        <f>CR25+CR27+CR31</f>
        <v>0</v>
      </c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>
        <f>DJ25+DJ27+DJ31</f>
        <v>-365720.72</v>
      </c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33">
        <f>SUM(CR24:ES24)</f>
        <v>-365720.72</v>
      </c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4"/>
    </row>
    <row r="25" spans="1:167" ht="12" customHeight="1">
      <c r="A25" s="164" t="s">
        <v>23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5"/>
      <c r="BZ25" s="79" t="s">
        <v>10</v>
      </c>
      <c r="CA25" s="80"/>
      <c r="CB25" s="80"/>
      <c r="CC25" s="80"/>
      <c r="CD25" s="80"/>
      <c r="CE25" s="80"/>
      <c r="CF25" s="81"/>
      <c r="CG25" s="73">
        <v>171</v>
      </c>
      <c r="CH25" s="74"/>
      <c r="CI25" s="74"/>
      <c r="CJ25" s="74"/>
      <c r="CK25" s="74"/>
      <c r="CL25" s="74"/>
      <c r="CM25" s="74"/>
      <c r="CN25" s="74"/>
      <c r="CO25" s="74"/>
      <c r="CP25" s="74"/>
      <c r="CQ25" s="75"/>
      <c r="CR25" s="235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7"/>
      <c r="DJ25" s="235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36"/>
      <c r="DX25" s="236"/>
      <c r="DY25" s="236"/>
      <c r="DZ25" s="236"/>
      <c r="EA25" s="237"/>
      <c r="EB25" s="271"/>
      <c r="EC25" s="272"/>
      <c r="ED25" s="272"/>
      <c r="EE25" s="272"/>
      <c r="EF25" s="272"/>
      <c r="EG25" s="272"/>
      <c r="EH25" s="272"/>
      <c r="EI25" s="272"/>
      <c r="EJ25" s="272"/>
      <c r="EK25" s="272"/>
      <c r="EL25" s="272"/>
      <c r="EM25" s="272"/>
      <c r="EN25" s="272"/>
      <c r="EO25" s="272"/>
      <c r="EP25" s="272"/>
      <c r="EQ25" s="272"/>
      <c r="ER25" s="272"/>
      <c r="ES25" s="273"/>
      <c r="ET25" s="241">
        <f>SUM(CR25:ES26)</f>
        <v>0</v>
      </c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3"/>
    </row>
    <row r="26" spans="1:167" ht="12" customHeight="1">
      <c r="A26" s="142" t="s">
        <v>24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3"/>
      <c r="BZ26" s="82"/>
      <c r="CA26" s="83"/>
      <c r="CB26" s="83"/>
      <c r="CC26" s="83"/>
      <c r="CD26" s="83"/>
      <c r="CE26" s="83"/>
      <c r="CF26" s="84"/>
      <c r="CG26" s="76"/>
      <c r="CH26" s="77"/>
      <c r="CI26" s="77"/>
      <c r="CJ26" s="77"/>
      <c r="CK26" s="77"/>
      <c r="CL26" s="77"/>
      <c r="CM26" s="77"/>
      <c r="CN26" s="77"/>
      <c r="CO26" s="77"/>
      <c r="CP26" s="77"/>
      <c r="CQ26" s="78"/>
      <c r="CR26" s="238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40"/>
      <c r="DJ26" s="238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40"/>
      <c r="EB26" s="274"/>
      <c r="EC26" s="275"/>
      <c r="ED26" s="275"/>
      <c r="EE26" s="275"/>
      <c r="EF26" s="275"/>
      <c r="EG26" s="275"/>
      <c r="EH26" s="275"/>
      <c r="EI26" s="275"/>
      <c r="EJ26" s="275"/>
      <c r="EK26" s="275"/>
      <c r="EL26" s="275"/>
      <c r="EM26" s="275"/>
      <c r="EN26" s="275"/>
      <c r="EO26" s="275"/>
      <c r="EP26" s="275"/>
      <c r="EQ26" s="275"/>
      <c r="ER26" s="275"/>
      <c r="ES26" s="276"/>
      <c r="ET26" s="244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6"/>
    </row>
    <row r="27" spans="1:167" ht="12" customHeight="1">
      <c r="A27" s="144" t="s">
        <v>25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5"/>
      <c r="BZ27" s="65" t="s">
        <v>11</v>
      </c>
      <c r="CA27" s="66"/>
      <c r="CB27" s="66"/>
      <c r="CC27" s="66"/>
      <c r="CD27" s="66"/>
      <c r="CE27" s="66"/>
      <c r="CF27" s="66"/>
      <c r="CG27" s="97">
        <v>172</v>
      </c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>
        <v>-365720.72</v>
      </c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33">
        <f>SUM(CR27:ES27)</f>
        <v>-365720.72</v>
      </c>
      <c r="EU27" s="233"/>
      <c r="EV27" s="233"/>
      <c r="EW27" s="233"/>
      <c r="EX27" s="233"/>
      <c r="EY27" s="233"/>
      <c r="EZ27" s="233"/>
      <c r="FA27" s="233"/>
      <c r="FB27" s="233"/>
      <c r="FC27" s="233"/>
      <c r="FD27" s="233"/>
      <c r="FE27" s="233"/>
      <c r="FF27" s="233"/>
      <c r="FG27" s="233"/>
      <c r="FH27" s="233"/>
      <c r="FI27" s="233"/>
      <c r="FJ27" s="233"/>
      <c r="FK27" s="234"/>
    </row>
    <row r="28" spans="1:167" ht="12" customHeight="1">
      <c r="A28" s="164" t="s">
        <v>180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5"/>
      <c r="BZ28" s="79" t="s">
        <v>12</v>
      </c>
      <c r="CA28" s="80"/>
      <c r="CB28" s="80"/>
      <c r="CC28" s="80"/>
      <c r="CD28" s="80"/>
      <c r="CE28" s="80"/>
      <c r="CF28" s="81"/>
      <c r="CG28" s="73">
        <v>172</v>
      </c>
      <c r="CH28" s="74"/>
      <c r="CI28" s="74"/>
      <c r="CJ28" s="74"/>
      <c r="CK28" s="74"/>
      <c r="CL28" s="74"/>
      <c r="CM28" s="74"/>
      <c r="CN28" s="74"/>
      <c r="CO28" s="74"/>
      <c r="CP28" s="74"/>
      <c r="CQ28" s="75"/>
      <c r="CR28" s="235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7"/>
      <c r="DJ28" s="235">
        <v>-365720.72</v>
      </c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36"/>
      <c r="DX28" s="236"/>
      <c r="DY28" s="236"/>
      <c r="DZ28" s="236"/>
      <c r="EA28" s="237"/>
      <c r="EB28" s="271"/>
      <c r="EC28" s="272"/>
      <c r="ED28" s="272"/>
      <c r="EE28" s="272"/>
      <c r="EF28" s="272"/>
      <c r="EG28" s="272"/>
      <c r="EH28" s="272"/>
      <c r="EI28" s="272"/>
      <c r="EJ28" s="272"/>
      <c r="EK28" s="272"/>
      <c r="EL28" s="272"/>
      <c r="EM28" s="272"/>
      <c r="EN28" s="272"/>
      <c r="EO28" s="272"/>
      <c r="EP28" s="272"/>
      <c r="EQ28" s="272"/>
      <c r="ER28" s="272"/>
      <c r="ES28" s="273"/>
      <c r="ET28" s="241">
        <f>SUM(CR28:ES29)</f>
        <v>-365720.72</v>
      </c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3"/>
    </row>
    <row r="29" spans="1:167" ht="12" customHeight="1">
      <c r="A29" s="166" t="s">
        <v>181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82"/>
      <c r="CA29" s="83"/>
      <c r="CB29" s="83"/>
      <c r="CC29" s="83"/>
      <c r="CD29" s="83"/>
      <c r="CE29" s="83"/>
      <c r="CF29" s="84"/>
      <c r="CG29" s="76"/>
      <c r="CH29" s="77"/>
      <c r="CI29" s="77"/>
      <c r="CJ29" s="77"/>
      <c r="CK29" s="77"/>
      <c r="CL29" s="77"/>
      <c r="CM29" s="77"/>
      <c r="CN29" s="77"/>
      <c r="CO29" s="77"/>
      <c r="CP29" s="77"/>
      <c r="CQ29" s="78"/>
      <c r="CR29" s="238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40"/>
      <c r="DJ29" s="238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40"/>
      <c r="EB29" s="274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6"/>
      <c r="ET29" s="244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6"/>
    </row>
    <row r="30" spans="1:167" ht="12" customHeight="1">
      <c r="A30" s="170" t="s">
        <v>182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1"/>
      <c r="BZ30" s="172" t="s">
        <v>183</v>
      </c>
      <c r="CA30" s="173"/>
      <c r="CB30" s="173"/>
      <c r="CC30" s="173"/>
      <c r="CD30" s="173"/>
      <c r="CE30" s="173"/>
      <c r="CF30" s="174"/>
      <c r="CG30" s="175">
        <v>172</v>
      </c>
      <c r="CH30" s="176"/>
      <c r="CI30" s="176"/>
      <c r="CJ30" s="176"/>
      <c r="CK30" s="176"/>
      <c r="CL30" s="176"/>
      <c r="CM30" s="176"/>
      <c r="CN30" s="176"/>
      <c r="CO30" s="176"/>
      <c r="CP30" s="176"/>
      <c r="CQ30" s="118"/>
      <c r="CR30" s="277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9"/>
      <c r="DJ30" s="280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2"/>
      <c r="EB30" s="277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279"/>
      <c r="ET30" s="233">
        <f>SUM(CR30:ES30)</f>
        <v>0</v>
      </c>
      <c r="EU30" s="233"/>
      <c r="EV30" s="233"/>
      <c r="EW30" s="233"/>
      <c r="EX30" s="233"/>
      <c r="EY30" s="233"/>
      <c r="EZ30" s="233"/>
      <c r="FA30" s="233"/>
      <c r="FB30" s="233"/>
      <c r="FC30" s="233"/>
      <c r="FD30" s="233"/>
      <c r="FE30" s="233"/>
      <c r="FF30" s="233"/>
      <c r="FG30" s="233"/>
      <c r="FH30" s="233"/>
      <c r="FI30" s="233"/>
      <c r="FJ30" s="233"/>
      <c r="FK30" s="234"/>
    </row>
    <row r="31" spans="1:167" ht="12" customHeight="1">
      <c r="A31" s="144" t="s">
        <v>138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5"/>
      <c r="BZ31" s="65" t="s">
        <v>179</v>
      </c>
      <c r="CA31" s="66"/>
      <c r="CB31" s="66"/>
      <c r="CC31" s="66"/>
      <c r="CD31" s="66"/>
      <c r="CE31" s="66"/>
      <c r="CF31" s="66"/>
      <c r="CG31" s="97">
        <v>173</v>
      </c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33">
        <f>SUM(CR31:ES31)</f>
        <v>0</v>
      </c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4"/>
    </row>
    <row r="32" spans="1:167" ht="15" customHeight="1">
      <c r="A32" s="162" t="s">
        <v>26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3"/>
      <c r="BZ32" s="65" t="s">
        <v>13</v>
      </c>
      <c r="CA32" s="66"/>
      <c r="CB32" s="66"/>
      <c r="CC32" s="66"/>
      <c r="CD32" s="66"/>
      <c r="CE32" s="66"/>
      <c r="CF32" s="66"/>
      <c r="CG32" s="97">
        <v>180</v>
      </c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233">
        <f>CR33+CR35+CR36+CR37</f>
        <v>5217123</v>
      </c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>
        <f>DJ33+DJ35+DJ36+DJ37</f>
        <v>42159370.460000001</v>
      </c>
      <c r="DK32" s="233"/>
      <c r="DL32" s="233"/>
      <c r="DM32" s="233"/>
      <c r="DN32" s="233"/>
      <c r="DO32" s="233"/>
      <c r="DP32" s="233"/>
      <c r="DQ32" s="233"/>
      <c r="DR32" s="233"/>
      <c r="DS32" s="233"/>
      <c r="DT32" s="233"/>
      <c r="DU32" s="233"/>
      <c r="DV32" s="233"/>
      <c r="DW32" s="233"/>
      <c r="DX32" s="233"/>
      <c r="DY32" s="233"/>
      <c r="DZ32" s="233"/>
      <c r="EA32" s="233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33">
        <f>SUM(CR32:ES32)</f>
        <v>47376493.460000001</v>
      </c>
      <c r="EU32" s="233"/>
      <c r="EV32" s="233"/>
      <c r="EW32" s="233"/>
      <c r="EX32" s="233"/>
      <c r="EY32" s="233"/>
      <c r="EZ32" s="233"/>
      <c r="FA32" s="233"/>
      <c r="FB32" s="233"/>
      <c r="FC32" s="233"/>
      <c r="FD32" s="233"/>
      <c r="FE32" s="233"/>
      <c r="FF32" s="233"/>
      <c r="FG32" s="233"/>
      <c r="FH32" s="233"/>
      <c r="FI32" s="233"/>
      <c r="FJ32" s="233"/>
      <c r="FK32" s="234"/>
    </row>
    <row r="33" spans="1:203" ht="12" customHeight="1">
      <c r="A33" s="164" t="s">
        <v>23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5"/>
      <c r="BZ33" s="79" t="s">
        <v>184</v>
      </c>
      <c r="CA33" s="80"/>
      <c r="CB33" s="80"/>
      <c r="CC33" s="80"/>
      <c r="CD33" s="80"/>
      <c r="CE33" s="80"/>
      <c r="CF33" s="81"/>
      <c r="CG33" s="73">
        <v>180</v>
      </c>
      <c r="CH33" s="74"/>
      <c r="CI33" s="74"/>
      <c r="CJ33" s="74"/>
      <c r="CK33" s="74"/>
      <c r="CL33" s="74"/>
      <c r="CM33" s="74"/>
      <c r="CN33" s="74"/>
      <c r="CO33" s="74"/>
      <c r="CP33" s="74"/>
      <c r="CQ33" s="75"/>
      <c r="CR33" s="271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72"/>
      <c r="DI33" s="273"/>
      <c r="DJ33" s="235">
        <f>41021892.64+1737477.82-200000-400000</f>
        <v>42159370.460000001</v>
      </c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7"/>
      <c r="EB33" s="271"/>
      <c r="EC33" s="272"/>
      <c r="ED33" s="272"/>
      <c r="EE33" s="272"/>
      <c r="EF33" s="272"/>
      <c r="EG33" s="272"/>
      <c r="EH33" s="272"/>
      <c r="EI33" s="272"/>
      <c r="EJ33" s="272"/>
      <c r="EK33" s="272"/>
      <c r="EL33" s="272"/>
      <c r="EM33" s="272"/>
      <c r="EN33" s="272"/>
      <c r="EO33" s="272"/>
      <c r="EP33" s="272"/>
      <c r="EQ33" s="272"/>
      <c r="ER33" s="272"/>
      <c r="ES33" s="273"/>
      <c r="ET33" s="241">
        <f>SUM(CR33:ES34)</f>
        <v>42159370.460000001</v>
      </c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3"/>
      <c r="FL33" s="219" t="s">
        <v>291</v>
      </c>
      <c r="FM33" s="220"/>
      <c r="FN33" s="220"/>
      <c r="FO33" s="220"/>
      <c r="FP33" s="220"/>
      <c r="FQ33" s="220"/>
      <c r="FR33" s="220"/>
      <c r="FS33" s="220"/>
      <c r="FT33" s="220"/>
      <c r="FU33" s="220"/>
      <c r="FV33" s="220"/>
      <c r="FW33" s="220"/>
      <c r="FX33" s="220"/>
      <c r="FY33" s="220"/>
      <c r="FZ33" s="220"/>
      <c r="GA33" s="220"/>
      <c r="GB33" s="220"/>
      <c r="GC33" s="221"/>
      <c r="GD33" s="301">
        <v>-395883.99</v>
      </c>
      <c r="GE33" s="302"/>
      <c r="GF33" s="302"/>
      <c r="GG33" s="302"/>
      <c r="GH33" s="302"/>
      <c r="GI33" s="302"/>
      <c r="GJ33" s="302"/>
      <c r="GK33" s="302"/>
      <c r="GL33" s="302"/>
      <c r="GM33" s="302"/>
      <c r="GN33" s="302"/>
      <c r="GO33" s="302"/>
      <c r="GP33" s="302"/>
      <c r="GQ33" s="302"/>
      <c r="GR33" s="302"/>
      <c r="GS33" s="302"/>
      <c r="GT33" s="302"/>
      <c r="GU33" s="303"/>
    </row>
    <row r="34" spans="1:203" ht="12" customHeight="1">
      <c r="A34" s="142" t="s">
        <v>188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3"/>
      <c r="BZ34" s="82"/>
      <c r="CA34" s="83"/>
      <c r="CB34" s="83"/>
      <c r="CC34" s="83"/>
      <c r="CD34" s="83"/>
      <c r="CE34" s="83"/>
      <c r="CF34" s="84"/>
      <c r="CG34" s="76"/>
      <c r="CH34" s="77"/>
      <c r="CI34" s="77"/>
      <c r="CJ34" s="77"/>
      <c r="CK34" s="77"/>
      <c r="CL34" s="77"/>
      <c r="CM34" s="77"/>
      <c r="CN34" s="77"/>
      <c r="CO34" s="77"/>
      <c r="CP34" s="77"/>
      <c r="CQ34" s="78"/>
      <c r="CR34" s="274"/>
      <c r="CS34" s="275"/>
      <c r="CT34" s="275"/>
      <c r="CU34" s="275"/>
      <c r="CV34" s="275"/>
      <c r="CW34" s="275"/>
      <c r="CX34" s="275"/>
      <c r="CY34" s="275"/>
      <c r="CZ34" s="275"/>
      <c r="DA34" s="275"/>
      <c r="DB34" s="275"/>
      <c r="DC34" s="275"/>
      <c r="DD34" s="275"/>
      <c r="DE34" s="275"/>
      <c r="DF34" s="275"/>
      <c r="DG34" s="275"/>
      <c r="DH34" s="275"/>
      <c r="DI34" s="276"/>
      <c r="DJ34" s="238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40"/>
      <c r="EB34" s="274"/>
      <c r="EC34" s="275"/>
      <c r="ED34" s="275"/>
      <c r="EE34" s="275"/>
      <c r="EF34" s="275"/>
      <c r="EG34" s="275"/>
      <c r="EH34" s="275"/>
      <c r="EI34" s="275"/>
      <c r="EJ34" s="275"/>
      <c r="EK34" s="275"/>
      <c r="EL34" s="275"/>
      <c r="EM34" s="275"/>
      <c r="EN34" s="275"/>
      <c r="EO34" s="275"/>
      <c r="EP34" s="275"/>
      <c r="EQ34" s="275"/>
      <c r="ER34" s="275"/>
      <c r="ES34" s="276"/>
      <c r="ET34" s="244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6"/>
      <c r="FL34" s="222"/>
      <c r="FM34" s="223"/>
      <c r="FN34" s="223"/>
      <c r="FO34" s="223"/>
      <c r="FP34" s="223"/>
      <c r="FQ34" s="223"/>
      <c r="FR34" s="223"/>
      <c r="FS34" s="223"/>
      <c r="FT34" s="223"/>
      <c r="FU34" s="223"/>
      <c r="FV34" s="223"/>
      <c r="FW34" s="223"/>
      <c r="FX34" s="223"/>
      <c r="FY34" s="223"/>
      <c r="FZ34" s="223"/>
      <c r="GA34" s="223"/>
      <c r="GB34" s="223"/>
      <c r="GC34" s="224"/>
      <c r="GD34" s="304"/>
      <c r="GE34" s="305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6"/>
    </row>
    <row r="35" spans="1:203" ht="12" customHeight="1">
      <c r="A35" s="144" t="s">
        <v>189</v>
      </c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5"/>
      <c r="BZ35" s="65" t="s">
        <v>185</v>
      </c>
      <c r="CA35" s="66"/>
      <c r="CB35" s="66"/>
      <c r="CC35" s="66"/>
      <c r="CD35" s="66"/>
      <c r="CE35" s="66"/>
      <c r="CF35" s="66"/>
      <c r="CG35" s="97">
        <v>180</v>
      </c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250">
        <v>5217123</v>
      </c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33">
        <f>SUM(CR35:ES35)</f>
        <v>5217123</v>
      </c>
      <c r="EU35" s="233"/>
      <c r="EV35" s="233"/>
      <c r="EW35" s="233"/>
      <c r="EX35" s="233"/>
      <c r="EY35" s="233"/>
      <c r="EZ35" s="233"/>
      <c r="FA35" s="233"/>
      <c r="FB35" s="233"/>
      <c r="FC35" s="233"/>
      <c r="FD35" s="233"/>
      <c r="FE35" s="233"/>
      <c r="FF35" s="233"/>
      <c r="FG35" s="233"/>
      <c r="FH35" s="233"/>
      <c r="FI35" s="233"/>
      <c r="FJ35" s="233"/>
      <c r="FK35" s="234"/>
    </row>
    <row r="36" spans="1:203" ht="12" customHeight="1">
      <c r="A36" s="144" t="s">
        <v>190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5"/>
      <c r="BZ36" s="65" t="s">
        <v>186</v>
      </c>
      <c r="CA36" s="66"/>
      <c r="CB36" s="66"/>
      <c r="CC36" s="66"/>
      <c r="CD36" s="66"/>
      <c r="CE36" s="66"/>
      <c r="CF36" s="66"/>
      <c r="CG36" s="97">
        <v>180</v>
      </c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33">
        <f>SUM(CR36:ES36)</f>
        <v>0</v>
      </c>
      <c r="EU36" s="233"/>
      <c r="EV36" s="233"/>
      <c r="EW36" s="233"/>
      <c r="EX36" s="233"/>
      <c r="EY36" s="233"/>
      <c r="EZ36" s="233"/>
      <c r="FA36" s="233"/>
      <c r="FB36" s="233"/>
      <c r="FC36" s="233"/>
      <c r="FD36" s="233"/>
      <c r="FE36" s="233"/>
      <c r="FF36" s="233"/>
      <c r="FG36" s="233"/>
      <c r="FH36" s="233"/>
      <c r="FI36" s="233"/>
      <c r="FJ36" s="233"/>
      <c r="FK36" s="234"/>
    </row>
    <row r="37" spans="1:203" ht="12" customHeight="1">
      <c r="A37" s="144" t="s">
        <v>191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5"/>
      <c r="BZ37" s="65" t="s">
        <v>187</v>
      </c>
      <c r="CA37" s="66"/>
      <c r="CB37" s="66"/>
      <c r="CC37" s="66"/>
      <c r="CD37" s="66"/>
      <c r="CE37" s="66"/>
      <c r="CF37" s="66"/>
      <c r="CG37" s="97">
        <v>180</v>
      </c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0">
        <f>395883.99-395883.99</f>
        <v>0</v>
      </c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33">
        <f>SUM(CR37:ES37)</f>
        <v>0</v>
      </c>
      <c r="EU37" s="233"/>
      <c r="EV37" s="233"/>
      <c r="EW37" s="233"/>
      <c r="EX37" s="233"/>
      <c r="EY37" s="233"/>
      <c r="EZ37" s="233"/>
      <c r="FA37" s="233"/>
      <c r="FB37" s="233"/>
      <c r="FC37" s="233"/>
      <c r="FD37" s="233"/>
      <c r="FE37" s="233"/>
      <c r="FF37" s="233"/>
      <c r="FG37" s="233"/>
      <c r="FH37" s="233"/>
      <c r="FI37" s="233"/>
      <c r="FJ37" s="233"/>
      <c r="FK37" s="234"/>
    </row>
    <row r="38" spans="1:203" ht="15" customHeight="1">
      <c r="A38" s="168" t="s">
        <v>27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9"/>
      <c r="BZ38" s="65" t="s">
        <v>14</v>
      </c>
      <c r="CA38" s="66"/>
      <c r="CB38" s="66"/>
      <c r="CC38" s="66"/>
      <c r="CD38" s="66"/>
      <c r="CE38" s="66"/>
      <c r="CF38" s="66"/>
      <c r="CG38" s="97">
        <v>130</v>
      </c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33">
        <f>SUM(CR38:ES38)</f>
        <v>0</v>
      </c>
      <c r="EU38" s="233"/>
      <c r="EV38" s="233"/>
      <c r="EW38" s="233"/>
      <c r="EX38" s="233"/>
      <c r="EY38" s="233"/>
      <c r="EZ38" s="233"/>
      <c r="FA38" s="233"/>
      <c r="FB38" s="233"/>
      <c r="FC38" s="233"/>
      <c r="FD38" s="233"/>
      <c r="FE38" s="233"/>
      <c r="FF38" s="233"/>
      <c r="FG38" s="233"/>
      <c r="FH38" s="233"/>
      <c r="FI38" s="233"/>
      <c r="FJ38" s="233"/>
      <c r="FK38" s="234"/>
    </row>
    <row r="39" spans="1:203" ht="15" customHeight="1">
      <c r="FK39" s="41" t="s">
        <v>166</v>
      </c>
    </row>
    <row r="40" spans="1:203" s="12" customFormat="1" ht="33" customHeight="1">
      <c r="A40" s="161" t="s">
        <v>136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 t="s">
        <v>137</v>
      </c>
      <c r="CA40" s="123"/>
      <c r="CB40" s="123"/>
      <c r="CC40" s="123"/>
      <c r="CD40" s="123"/>
      <c r="CE40" s="123"/>
      <c r="CF40" s="123"/>
      <c r="CG40" s="123" t="s">
        <v>173</v>
      </c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253" t="s">
        <v>174</v>
      </c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 t="s">
        <v>175</v>
      </c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 t="s">
        <v>2</v>
      </c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 t="s">
        <v>1</v>
      </c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6"/>
      <c r="FL40" s="39"/>
      <c r="FM40" s="39"/>
      <c r="FN40" s="39"/>
    </row>
    <row r="41" spans="1:203" s="13" customFormat="1" ht="12" customHeight="1" thickBot="1">
      <c r="A41" s="158">
        <v>1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98">
        <v>2</v>
      </c>
      <c r="CA41" s="98"/>
      <c r="CB41" s="98"/>
      <c r="CC41" s="98"/>
      <c r="CD41" s="98"/>
      <c r="CE41" s="98"/>
      <c r="CF41" s="98"/>
      <c r="CG41" s="98">
        <v>3</v>
      </c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255">
        <v>4</v>
      </c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>
        <v>5</v>
      </c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>
        <v>6</v>
      </c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>
        <v>7</v>
      </c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69"/>
      <c r="FL41" s="40"/>
      <c r="FM41" s="40"/>
      <c r="FN41" s="40"/>
    </row>
    <row r="42" spans="1:203" ht="25.5" customHeight="1">
      <c r="A42" s="191" t="s">
        <v>241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2"/>
      <c r="BZ42" s="138" t="s">
        <v>30</v>
      </c>
      <c r="CA42" s="139"/>
      <c r="CB42" s="139"/>
      <c r="CC42" s="139"/>
      <c r="CD42" s="139"/>
      <c r="CE42" s="139"/>
      <c r="CF42" s="139"/>
      <c r="CG42" s="140">
        <v>200</v>
      </c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254">
        <f>CR43+CR48+CR56+CR60+CR64+CR68+CR72+CR76+CR81</f>
        <v>5254956.8</v>
      </c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>
        <f>DJ43+DJ48+DJ56+DJ60+DJ64+DJ68+DJ72+DJ76+DJ81</f>
        <v>42663661.519999996</v>
      </c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>
        <f>EB43+EB48+EB56+EB60+EB64+EB68+EB72+EB76+EB81</f>
        <v>0</v>
      </c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>
        <f>SUM(CR42:ES42)</f>
        <v>47918618.319999993</v>
      </c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70"/>
    </row>
    <row r="43" spans="1:203" ht="15" customHeight="1">
      <c r="A43" s="162" t="s">
        <v>147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3"/>
      <c r="BZ43" s="65" t="s">
        <v>31</v>
      </c>
      <c r="CA43" s="66"/>
      <c r="CB43" s="66"/>
      <c r="CC43" s="66"/>
      <c r="CD43" s="66"/>
      <c r="CE43" s="66"/>
      <c r="CF43" s="66"/>
      <c r="CG43" s="97">
        <v>210</v>
      </c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233">
        <f>SUM(CR44:DI47)</f>
        <v>560749.6</v>
      </c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>
        <f>SUM(DJ44:EA47)</f>
        <v>32043739.279999997</v>
      </c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33">
        <f>SUM(CR43:ES43)</f>
        <v>32604488.879999999</v>
      </c>
      <c r="EU43" s="233"/>
      <c r="EV43" s="233"/>
      <c r="EW43" s="233"/>
      <c r="EX43" s="233"/>
      <c r="EY43" s="233"/>
      <c r="EZ43" s="233"/>
      <c r="FA43" s="233"/>
      <c r="FB43" s="233"/>
      <c r="FC43" s="233"/>
      <c r="FD43" s="233"/>
      <c r="FE43" s="233"/>
      <c r="FF43" s="233"/>
      <c r="FG43" s="233"/>
      <c r="FH43" s="233"/>
      <c r="FI43" s="233"/>
      <c r="FJ43" s="233"/>
      <c r="FK43" s="234"/>
    </row>
    <row r="44" spans="1:203" ht="12" customHeight="1">
      <c r="A44" s="164" t="s">
        <v>23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5"/>
      <c r="BZ44" s="79" t="s">
        <v>32</v>
      </c>
      <c r="CA44" s="80"/>
      <c r="CB44" s="80"/>
      <c r="CC44" s="80"/>
      <c r="CD44" s="80"/>
      <c r="CE44" s="80"/>
      <c r="CF44" s="81"/>
      <c r="CG44" s="73">
        <v>211</v>
      </c>
      <c r="CH44" s="74"/>
      <c r="CI44" s="74"/>
      <c r="CJ44" s="74"/>
      <c r="CK44" s="74"/>
      <c r="CL44" s="74"/>
      <c r="CM44" s="74"/>
      <c r="CN44" s="74"/>
      <c r="CO44" s="74"/>
      <c r="CP44" s="74"/>
      <c r="CQ44" s="75"/>
      <c r="CR44" s="235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7"/>
      <c r="DJ44" s="235">
        <v>24770011.489999998</v>
      </c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36"/>
      <c r="DX44" s="236"/>
      <c r="DY44" s="236"/>
      <c r="DZ44" s="236"/>
      <c r="EA44" s="237"/>
      <c r="EB44" s="271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3"/>
      <c r="ET44" s="241">
        <f>SUM(CR44:ES45)</f>
        <v>24770011.489999998</v>
      </c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3"/>
    </row>
    <row r="45" spans="1:203" ht="12" customHeight="1">
      <c r="A45" s="142" t="s">
        <v>159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3"/>
      <c r="BZ45" s="82"/>
      <c r="CA45" s="83"/>
      <c r="CB45" s="83"/>
      <c r="CC45" s="83"/>
      <c r="CD45" s="83"/>
      <c r="CE45" s="83"/>
      <c r="CF45" s="84"/>
      <c r="CG45" s="76"/>
      <c r="CH45" s="77"/>
      <c r="CI45" s="77"/>
      <c r="CJ45" s="77"/>
      <c r="CK45" s="77"/>
      <c r="CL45" s="77"/>
      <c r="CM45" s="77"/>
      <c r="CN45" s="77"/>
      <c r="CO45" s="77"/>
      <c r="CP45" s="77"/>
      <c r="CQ45" s="78"/>
      <c r="CR45" s="238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40"/>
      <c r="DJ45" s="238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40"/>
      <c r="EB45" s="274"/>
      <c r="EC45" s="275"/>
      <c r="ED45" s="275"/>
      <c r="EE45" s="275"/>
      <c r="EF45" s="275"/>
      <c r="EG45" s="275"/>
      <c r="EH45" s="275"/>
      <c r="EI45" s="275"/>
      <c r="EJ45" s="275"/>
      <c r="EK45" s="275"/>
      <c r="EL45" s="275"/>
      <c r="EM45" s="275"/>
      <c r="EN45" s="275"/>
      <c r="EO45" s="275"/>
      <c r="EP45" s="275"/>
      <c r="EQ45" s="275"/>
      <c r="ER45" s="275"/>
      <c r="ES45" s="276"/>
      <c r="ET45" s="244"/>
      <c r="EU45" s="245"/>
      <c r="EV45" s="245"/>
      <c r="EW45" s="245"/>
      <c r="EX45" s="245"/>
      <c r="EY45" s="245"/>
      <c r="EZ45" s="245"/>
      <c r="FA45" s="245"/>
      <c r="FB45" s="245"/>
      <c r="FC45" s="245"/>
      <c r="FD45" s="245"/>
      <c r="FE45" s="245"/>
      <c r="FF45" s="245"/>
      <c r="FG45" s="245"/>
      <c r="FH45" s="245"/>
      <c r="FI45" s="245"/>
      <c r="FJ45" s="245"/>
      <c r="FK45" s="246"/>
    </row>
    <row r="46" spans="1:203" ht="15" customHeight="1">
      <c r="A46" s="144" t="s">
        <v>35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5"/>
      <c r="BZ46" s="65" t="s">
        <v>33</v>
      </c>
      <c r="CA46" s="66"/>
      <c r="CB46" s="66"/>
      <c r="CC46" s="66"/>
      <c r="CD46" s="66"/>
      <c r="CE46" s="66"/>
      <c r="CF46" s="66"/>
      <c r="CG46" s="97">
        <v>212</v>
      </c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250">
        <v>560749.6</v>
      </c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/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33">
        <f>SUM(CR46:ES46)</f>
        <v>560749.6</v>
      </c>
      <c r="EU46" s="233"/>
      <c r="EV46" s="233"/>
      <c r="EW46" s="233"/>
      <c r="EX46" s="233"/>
      <c r="EY46" s="233"/>
      <c r="EZ46" s="233"/>
      <c r="FA46" s="233"/>
      <c r="FB46" s="233"/>
      <c r="FC46" s="233"/>
      <c r="FD46" s="233"/>
      <c r="FE46" s="233"/>
      <c r="FF46" s="233"/>
      <c r="FG46" s="233"/>
      <c r="FH46" s="233"/>
      <c r="FI46" s="233"/>
      <c r="FJ46" s="233"/>
      <c r="FK46" s="234"/>
    </row>
    <row r="47" spans="1:203" ht="15" customHeight="1">
      <c r="A47" s="144" t="s">
        <v>148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5"/>
      <c r="BZ47" s="65" t="s">
        <v>34</v>
      </c>
      <c r="CA47" s="66"/>
      <c r="CB47" s="66"/>
      <c r="CC47" s="66"/>
      <c r="CD47" s="66"/>
      <c r="CE47" s="66"/>
      <c r="CF47" s="66"/>
      <c r="CG47" s="97">
        <v>213</v>
      </c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>
        <v>7273727.79</v>
      </c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33">
        <f>SUM(CR47:ES47)</f>
        <v>7273727.79</v>
      </c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3"/>
      <c r="FK47" s="234"/>
    </row>
    <row r="48" spans="1:203" ht="15" customHeight="1">
      <c r="A48" s="162" t="s">
        <v>149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3"/>
      <c r="BZ48" s="65" t="s">
        <v>36</v>
      </c>
      <c r="CA48" s="66"/>
      <c r="CB48" s="66"/>
      <c r="CC48" s="66"/>
      <c r="CD48" s="66"/>
      <c r="CE48" s="66"/>
      <c r="CF48" s="66"/>
      <c r="CG48" s="97">
        <v>220</v>
      </c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233">
        <f>SUM(CR49:DI55)</f>
        <v>4637037.2</v>
      </c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>
        <f>SUM(DJ49:EA55)</f>
        <v>4496391.8899999997</v>
      </c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33"/>
      <c r="DW48" s="233"/>
      <c r="DX48" s="233"/>
      <c r="DY48" s="233"/>
      <c r="DZ48" s="233"/>
      <c r="EA48" s="233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33">
        <f>SUM(CR48:ES48)</f>
        <v>9133429.0899999999</v>
      </c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3"/>
      <c r="FK48" s="234"/>
    </row>
    <row r="49" spans="1:167" ht="12" customHeight="1">
      <c r="A49" s="164" t="s">
        <v>23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5"/>
      <c r="BZ49" s="79" t="s">
        <v>37</v>
      </c>
      <c r="CA49" s="80"/>
      <c r="CB49" s="80"/>
      <c r="CC49" s="80"/>
      <c r="CD49" s="80"/>
      <c r="CE49" s="80"/>
      <c r="CF49" s="81"/>
      <c r="CG49" s="73">
        <v>221</v>
      </c>
      <c r="CH49" s="74"/>
      <c r="CI49" s="74"/>
      <c r="CJ49" s="74"/>
      <c r="CK49" s="74"/>
      <c r="CL49" s="74"/>
      <c r="CM49" s="74"/>
      <c r="CN49" s="74"/>
      <c r="CO49" s="74"/>
      <c r="CP49" s="74"/>
      <c r="CQ49" s="75"/>
      <c r="CR49" s="235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7"/>
      <c r="DJ49" s="235">
        <v>15656.52</v>
      </c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7"/>
      <c r="EB49" s="271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3"/>
      <c r="ET49" s="241">
        <f>SUM(CR49:ES50)</f>
        <v>15656.52</v>
      </c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3"/>
    </row>
    <row r="50" spans="1:167" ht="12" customHeight="1">
      <c r="A50" s="142" t="s">
        <v>43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3"/>
      <c r="BZ50" s="82"/>
      <c r="CA50" s="83"/>
      <c r="CB50" s="83"/>
      <c r="CC50" s="83"/>
      <c r="CD50" s="83"/>
      <c r="CE50" s="83"/>
      <c r="CF50" s="84"/>
      <c r="CG50" s="76"/>
      <c r="CH50" s="77"/>
      <c r="CI50" s="77"/>
      <c r="CJ50" s="77"/>
      <c r="CK50" s="77"/>
      <c r="CL50" s="77"/>
      <c r="CM50" s="77"/>
      <c r="CN50" s="77"/>
      <c r="CO50" s="77"/>
      <c r="CP50" s="77"/>
      <c r="CQ50" s="78"/>
      <c r="CR50" s="238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40"/>
      <c r="DJ50" s="238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39"/>
      <c r="DW50" s="239"/>
      <c r="DX50" s="239"/>
      <c r="DY50" s="239"/>
      <c r="DZ50" s="239"/>
      <c r="EA50" s="240"/>
      <c r="EB50" s="274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6"/>
      <c r="ET50" s="244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6"/>
    </row>
    <row r="51" spans="1:167" ht="15" customHeight="1">
      <c r="A51" s="144" t="s">
        <v>44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5"/>
      <c r="BZ51" s="65" t="s">
        <v>38</v>
      </c>
      <c r="CA51" s="66"/>
      <c r="CB51" s="66"/>
      <c r="CC51" s="66"/>
      <c r="CD51" s="66"/>
      <c r="CE51" s="66"/>
      <c r="CF51" s="66"/>
      <c r="CG51" s="97">
        <v>222</v>
      </c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250">
        <v>35015</v>
      </c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/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33">
        <f t="shared" ref="ET51:ET56" si="0">SUM(CR51:ES51)</f>
        <v>35015</v>
      </c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4"/>
    </row>
    <row r="52" spans="1:167" ht="15" customHeight="1">
      <c r="A52" s="144" t="s">
        <v>45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5"/>
      <c r="BZ52" s="65" t="s">
        <v>39</v>
      </c>
      <c r="CA52" s="66"/>
      <c r="CB52" s="66"/>
      <c r="CC52" s="66"/>
      <c r="CD52" s="66"/>
      <c r="CE52" s="66"/>
      <c r="CF52" s="66"/>
      <c r="CG52" s="97">
        <v>223</v>
      </c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>
        <v>3636878.38</v>
      </c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33">
        <f t="shared" si="0"/>
        <v>3636878.38</v>
      </c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3"/>
      <c r="FK52" s="234"/>
    </row>
    <row r="53" spans="1:167" ht="15" customHeight="1">
      <c r="A53" s="144" t="s">
        <v>46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5"/>
      <c r="BZ53" s="65" t="s">
        <v>40</v>
      </c>
      <c r="CA53" s="66"/>
      <c r="CB53" s="66"/>
      <c r="CC53" s="66"/>
      <c r="CD53" s="66"/>
      <c r="CE53" s="66"/>
      <c r="CF53" s="66"/>
      <c r="CG53" s="97">
        <v>224</v>
      </c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250"/>
      <c r="CS53" s="250"/>
      <c r="CT53" s="250"/>
      <c r="CU53" s="250"/>
      <c r="CV53" s="250"/>
      <c r="CW53" s="250"/>
      <c r="CX53" s="250"/>
      <c r="CY53" s="250"/>
      <c r="CZ53" s="250"/>
      <c r="DA53" s="250"/>
      <c r="DB53" s="250"/>
      <c r="DC53" s="250"/>
      <c r="DD53" s="250"/>
      <c r="DE53" s="250"/>
      <c r="DF53" s="250"/>
      <c r="DG53" s="250"/>
      <c r="DH53" s="250"/>
      <c r="DI53" s="250"/>
      <c r="DJ53" s="250"/>
      <c r="DK53" s="250"/>
      <c r="DL53" s="250"/>
      <c r="DM53" s="250"/>
      <c r="DN53" s="250"/>
      <c r="DO53" s="250"/>
      <c r="DP53" s="250"/>
      <c r="DQ53" s="250"/>
      <c r="DR53" s="250"/>
      <c r="DS53" s="250"/>
      <c r="DT53" s="250"/>
      <c r="DU53" s="250"/>
      <c r="DV53" s="250"/>
      <c r="DW53" s="250"/>
      <c r="DX53" s="250"/>
      <c r="DY53" s="250"/>
      <c r="DZ53" s="250"/>
      <c r="EA53" s="250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33">
        <f t="shared" si="0"/>
        <v>0</v>
      </c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3"/>
      <c r="FK53" s="234"/>
    </row>
    <row r="54" spans="1:167" ht="15" customHeight="1">
      <c r="A54" s="144" t="s">
        <v>150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5"/>
      <c r="BZ54" s="65" t="s">
        <v>41</v>
      </c>
      <c r="CA54" s="66"/>
      <c r="CB54" s="66"/>
      <c r="CC54" s="66"/>
      <c r="CD54" s="66"/>
      <c r="CE54" s="66"/>
      <c r="CF54" s="66"/>
      <c r="CG54" s="97">
        <v>225</v>
      </c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250">
        <v>4585684</v>
      </c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>
        <v>249487.24</v>
      </c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33">
        <f t="shared" si="0"/>
        <v>4835171.24</v>
      </c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3"/>
      <c r="FK54" s="234"/>
    </row>
    <row r="55" spans="1:167" ht="15" customHeight="1">
      <c r="A55" s="144" t="s">
        <v>151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5"/>
      <c r="BZ55" s="65" t="s">
        <v>42</v>
      </c>
      <c r="CA55" s="66"/>
      <c r="CB55" s="66"/>
      <c r="CC55" s="66"/>
      <c r="CD55" s="66"/>
      <c r="CE55" s="66"/>
      <c r="CF55" s="66"/>
      <c r="CG55" s="97">
        <v>226</v>
      </c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250">
        <v>16338.2</v>
      </c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>
        <v>594369.75</v>
      </c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33">
        <f t="shared" si="0"/>
        <v>610707.94999999995</v>
      </c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3"/>
      <c r="FK55" s="234"/>
    </row>
    <row r="56" spans="1:167" ht="15" customHeight="1">
      <c r="A56" s="162" t="s">
        <v>192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3"/>
      <c r="BZ56" s="65" t="s">
        <v>47</v>
      </c>
      <c r="CA56" s="66"/>
      <c r="CB56" s="66"/>
      <c r="CC56" s="66"/>
      <c r="CD56" s="66"/>
      <c r="CE56" s="66"/>
      <c r="CF56" s="66"/>
      <c r="CG56" s="97">
        <v>230</v>
      </c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233">
        <f>SUM(CR57:DI59)</f>
        <v>0</v>
      </c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>
        <f>SUM(DJ57:EA59)</f>
        <v>0</v>
      </c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33"/>
      <c r="DW56" s="233"/>
      <c r="DX56" s="233"/>
      <c r="DY56" s="233"/>
      <c r="DZ56" s="233"/>
      <c r="EA56" s="233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33">
        <f t="shared" si="0"/>
        <v>0</v>
      </c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3"/>
      <c r="FK56" s="234"/>
    </row>
    <row r="57" spans="1:167" ht="12" customHeight="1">
      <c r="A57" s="164" t="s">
        <v>23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5"/>
      <c r="BZ57" s="79" t="s">
        <v>48</v>
      </c>
      <c r="CA57" s="80"/>
      <c r="CB57" s="80"/>
      <c r="CC57" s="80"/>
      <c r="CD57" s="80"/>
      <c r="CE57" s="80"/>
      <c r="CF57" s="81"/>
      <c r="CG57" s="73">
        <v>231</v>
      </c>
      <c r="CH57" s="74"/>
      <c r="CI57" s="74"/>
      <c r="CJ57" s="74"/>
      <c r="CK57" s="74"/>
      <c r="CL57" s="74"/>
      <c r="CM57" s="74"/>
      <c r="CN57" s="74"/>
      <c r="CO57" s="74"/>
      <c r="CP57" s="74"/>
      <c r="CQ57" s="75"/>
      <c r="CR57" s="271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3"/>
      <c r="DJ57" s="235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7"/>
      <c r="EB57" s="271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3"/>
      <c r="ET57" s="241">
        <f>SUM(CR57:ES58)</f>
        <v>0</v>
      </c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3"/>
    </row>
    <row r="58" spans="1:167" ht="12" customHeight="1">
      <c r="A58" s="142" t="s">
        <v>193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3"/>
      <c r="BZ58" s="82"/>
      <c r="CA58" s="83"/>
      <c r="CB58" s="83"/>
      <c r="CC58" s="83"/>
      <c r="CD58" s="83"/>
      <c r="CE58" s="83"/>
      <c r="CF58" s="84"/>
      <c r="CG58" s="76"/>
      <c r="CH58" s="77"/>
      <c r="CI58" s="77"/>
      <c r="CJ58" s="77"/>
      <c r="CK58" s="77"/>
      <c r="CL58" s="77"/>
      <c r="CM58" s="77"/>
      <c r="CN58" s="77"/>
      <c r="CO58" s="77"/>
      <c r="CP58" s="77"/>
      <c r="CQ58" s="78"/>
      <c r="CR58" s="274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6"/>
      <c r="DJ58" s="238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39"/>
      <c r="DW58" s="239"/>
      <c r="DX58" s="239"/>
      <c r="DY58" s="239"/>
      <c r="DZ58" s="239"/>
      <c r="EA58" s="240"/>
      <c r="EB58" s="274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6"/>
      <c r="ET58" s="244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6"/>
    </row>
    <row r="59" spans="1:167" ht="15" customHeight="1">
      <c r="A59" s="144" t="s">
        <v>194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5"/>
      <c r="BZ59" s="65" t="s">
        <v>49</v>
      </c>
      <c r="CA59" s="66"/>
      <c r="CB59" s="66"/>
      <c r="CC59" s="66"/>
      <c r="CD59" s="66"/>
      <c r="CE59" s="66"/>
      <c r="CF59" s="66"/>
      <c r="CG59" s="97">
        <v>232</v>
      </c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33">
        <f>SUM(CR59:ES59)</f>
        <v>0</v>
      </c>
      <c r="EU59" s="233"/>
      <c r="EV59" s="233"/>
      <c r="EW59" s="233"/>
      <c r="EX59" s="233"/>
      <c r="EY59" s="233"/>
      <c r="EZ59" s="233"/>
      <c r="FA59" s="233"/>
      <c r="FB59" s="233"/>
      <c r="FC59" s="233"/>
      <c r="FD59" s="233"/>
      <c r="FE59" s="233"/>
      <c r="FF59" s="233"/>
      <c r="FG59" s="233"/>
      <c r="FH59" s="233"/>
      <c r="FI59" s="233"/>
      <c r="FJ59" s="233"/>
      <c r="FK59" s="234"/>
    </row>
    <row r="60" spans="1:167" ht="15" customHeight="1">
      <c r="A60" s="162" t="s">
        <v>152</v>
      </c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3"/>
      <c r="BZ60" s="65" t="s">
        <v>50</v>
      </c>
      <c r="CA60" s="66"/>
      <c r="CB60" s="66"/>
      <c r="CC60" s="66"/>
      <c r="CD60" s="66"/>
      <c r="CE60" s="66"/>
      <c r="CF60" s="66"/>
      <c r="CG60" s="97">
        <v>240</v>
      </c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233">
        <f>SUM(CR61:DI63)</f>
        <v>0</v>
      </c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>
        <f>SUM(DJ61:EA63)</f>
        <v>0</v>
      </c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33"/>
      <c r="DW60" s="233"/>
      <c r="DX60" s="233"/>
      <c r="DY60" s="233"/>
      <c r="DZ60" s="233"/>
      <c r="EA60" s="233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33">
        <f>SUM(CR60:ES60)</f>
        <v>0</v>
      </c>
      <c r="EU60" s="233"/>
      <c r="EV60" s="233"/>
      <c r="EW60" s="233"/>
      <c r="EX60" s="233"/>
      <c r="EY60" s="233"/>
      <c r="EZ60" s="233"/>
      <c r="FA60" s="233"/>
      <c r="FB60" s="233"/>
      <c r="FC60" s="233"/>
      <c r="FD60" s="233"/>
      <c r="FE60" s="233"/>
      <c r="FF60" s="233"/>
      <c r="FG60" s="233"/>
      <c r="FH60" s="233"/>
      <c r="FI60" s="233"/>
      <c r="FJ60" s="233"/>
      <c r="FK60" s="234"/>
    </row>
    <row r="61" spans="1:167" ht="12" customHeight="1">
      <c r="A61" s="164" t="s">
        <v>23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5"/>
      <c r="BZ61" s="79" t="s">
        <v>51</v>
      </c>
      <c r="CA61" s="80"/>
      <c r="CB61" s="80"/>
      <c r="CC61" s="80"/>
      <c r="CD61" s="80"/>
      <c r="CE61" s="80"/>
      <c r="CF61" s="81"/>
      <c r="CG61" s="73">
        <v>241</v>
      </c>
      <c r="CH61" s="74"/>
      <c r="CI61" s="74"/>
      <c r="CJ61" s="74"/>
      <c r="CK61" s="74"/>
      <c r="CL61" s="74"/>
      <c r="CM61" s="74"/>
      <c r="CN61" s="74"/>
      <c r="CO61" s="74"/>
      <c r="CP61" s="74"/>
      <c r="CQ61" s="75"/>
      <c r="CR61" s="235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7"/>
      <c r="DJ61" s="235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7"/>
      <c r="EB61" s="271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3"/>
      <c r="ET61" s="241">
        <f>SUM(CR61:ES62)</f>
        <v>0</v>
      </c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3"/>
    </row>
    <row r="62" spans="1:167">
      <c r="A62" s="142" t="s">
        <v>153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3"/>
      <c r="BZ62" s="82"/>
      <c r="CA62" s="83"/>
      <c r="CB62" s="83"/>
      <c r="CC62" s="83"/>
      <c r="CD62" s="83"/>
      <c r="CE62" s="83"/>
      <c r="CF62" s="84"/>
      <c r="CG62" s="76"/>
      <c r="CH62" s="77"/>
      <c r="CI62" s="77"/>
      <c r="CJ62" s="77"/>
      <c r="CK62" s="77"/>
      <c r="CL62" s="77"/>
      <c r="CM62" s="77"/>
      <c r="CN62" s="77"/>
      <c r="CO62" s="77"/>
      <c r="CP62" s="77"/>
      <c r="CQ62" s="78"/>
      <c r="CR62" s="238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40"/>
      <c r="DJ62" s="238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40"/>
      <c r="EB62" s="274"/>
      <c r="EC62" s="275"/>
      <c r="ED62" s="275"/>
      <c r="EE62" s="275"/>
      <c r="EF62" s="275"/>
      <c r="EG62" s="275"/>
      <c r="EH62" s="275"/>
      <c r="EI62" s="275"/>
      <c r="EJ62" s="275"/>
      <c r="EK62" s="275"/>
      <c r="EL62" s="275"/>
      <c r="EM62" s="275"/>
      <c r="EN62" s="275"/>
      <c r="EO62" s="275"/>
      <c r="EP62" s="275"/>
      <c r="EQ62" s="275"/>
      <c r="ER62" s="275"/>
      <c r="ES62" s="276"/>
      <c r="ET62" s="244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6"/>
    </row>
    <row r="63" spans="1:167" ht="22.5" customHeight="1">
      <c r="A63" s="144" t="s">
        <v>154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5"/>
      <c r="BZ63" s="65" t="s">
        <v>52</v>
      </c>
      <c r="CA63" s="66"/>
      <c r="CB63" s="66"/>
      <c r="CC63" s="66"/>
      <c r="CD63" s="66"/>
      <c r="CE63" s="66"/>
      <c r="CF63" s="66"/>
      <c r="CG63" s="97">
        <v>242</v>
      </c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33">
        <f>SUM(CR63:ES63)</f>
        <v>0</v>
      </c>
      <c r="EU63" s="233"/>
      <c r="EV63" s="233"/>
      <c r="EW63" s="233"/>
      <c r="EX63" s="233"/>
      <c r="EY63" s="233"/>
      <c r="EZ63" s="233"/>
      <c r="FA63" s="233"/>
      <c r="FB63" s="233"/>
      <c r="FC63" s="233"/>
      <c r="FD63" s="233"/>
      <c r="FE63" s="233"/>
      <c r="FF63" s="233"/>
      <c r="FG63" s="233"/>
      <c r="FH63" s="233"/>
      <c r="FI63" s="233"/>
      <c r="FJ63" s="233"/>
      <c r="FK63" s="234"/>
    </row>
    <row r="64" spans="1:167" ht="15" customHeight="1">
      <c r="A64" s="162" t="s">
        <v>155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3"/>
      <c r="BZ64" s="65" t="s">
        <v>53</v>
      </c>
      <c r="CA64" s="66"/>
      <c r="CB64" s="66"/>
      <c r="CC64" s="66"/>
      <c r="CD64" s="66"/>
      <c r="CE64" s="66"/>
      <c r="CF64" s="66"/>
      <c r="CG64" s="97">
        <v>250</v>
      </c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233">
        <f>SUM(CR65:DI67)</f>
        <v>0</v>
      </c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>
        <f>SUM(DJ65:EA67)</f>
        <v>0</v>
      </c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33">
        <f>SUM(CR64:ES64)</f>
        <v>0</v>
      </c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4"/>
    </row>
    <row r="65" spans="1:204" ht="12" customHeight="1">
      <c r="A65" s="164" t="s">
        <v>23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5"/>
      <c r="BZ65" s="79" t="s">
        <v>54</v>
      </c>
      <c r="CA65" s="80"/>
      <c r="CB65" s="80"/>
      <c r="CC65" s="80"/>
      <c r="CD65" s="80"/>
      <c r="CE65" s="80"/>
      <c r="CF65" s="81"/>
      <c r="CG65" s="73">
        <v>252</v>
      </c>
      <c r="CH65" s="74"/>
      <c r="CI65" s="74"/>
      <c r="CJ65" s="74"/>
      <c r="CK65" s="74"/>
      <c r="CL65" s="74"/>
      <c r="CM65" s="74"/>
      <c r="CN65" s="74"/>
      <c r="CO65" s="74"/>
      <c r="CP65" s="74"/>
      <c r="CQ65" s="75"/>
      <c r="CR65" s="235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7"/>
      <c r="DJ65" s="235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7"/>
      <c r="EB65" s="271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3"/>
      <c r="ET65" s="241">
        <f>SUM(CR65:ES66)</f>
        <v>0</v>
      </c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3"/>
    </row>
    <row r="66" spans="1:204" ht="22.5" customHeight="1">
      <c r="A66" s="142" t="s">
        <v>56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3"/>
      <c r="BZ66" s="82"/>
      <c r="CA66" s="83"/>
      <c r="CB66" s="83"/>
      <c r="CC66" s="83"/>
      <c r="CD66" s="83"/>
      <c r="CE66" s="83"/>
      <c r="CF66" s="84"/>
      <c r="CG66" s="76"/>
      <c r="CH66" s="77"/>
      <c r="CI66" s="77"/>
      <c r="CJ66" s="77"/>
      <c r="CK66" s="77"/>
      <c r="CL66" s="77"/>
      <c r="CM66" s="77"/>
      <c r="CN66" s="77"/>
      <c r="CO66" s="77"/>
      <c r="CP66" s="77"/>
      <c r="CQ66" s="78"/>
      <c r="CR66" s="238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40"/>
      <c r="DJ66" s="238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40"/>
      <c r="EB66" s="274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6"/>
      <c r="ET66" s="244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6"/>
    </row>
    <row r="67" spans="1:204" ht="15" customHeight="1">
      <c r="A67" s="144" t="s">
        <v>141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5"/>
      <c r="BZ67" s="65" t="s">
        <v>55</v>
      </c>
      <c r="CA67" s="66"/>
      <c r="CB67" s="66"/>
      <c r="CC67" s="66"/>
      <c r="CD67" s="66"/>
      <c r="CE67" s="66"/>
      <c r="CF67" s="66"/>
      <c r="CG67" s="97">
        <v>253</v>
      </c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33">
        <f>SUM(CR67:ES67)</f>
        <v>0</v>
      </c>
      <c r="EU67" s="233"/>
      <c r="EV67" s="233"/>
      <c r="EW67" s="233"/>
      <c r="EX67" s="233"/>
      <c r="EY67" s="233"/>
      <c r="EZ67" s="233"/>
      <c r="FA67" s="233"/>
      <c r="FB67" s="233"/>
      <c r="FC67" s="233"/>
      <c r="FD67" s="233"/>
      <c r="FE67" s="233"/>
      <c r="FF67" s="233"/>
      <c r="FG67" s="233"/>
      <c r="FH67" s="233"/>
      <c r="FI67" s="233"/>
      <c r="FJ67" s="233"/>
      <c r="FK67" s="234"/>
    </row>
    <row r="68" spans="1:204" ht="15" customHeight="1">
      <c r="A68" s="162" t="s">
        <v>57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3"/>
      <c r="BZ68" s="65" t="s">
        <v>58</v>
      </c>
      <c r="CA68" s="66"/>
      <c r="CB68" s="66"/>
      <c r="CC68" s="66"/>
      <c r="CD68" s="66"/>
      <c r="CE68" s="66"/>
      <c r="CF68" s="66"/>
      <c r="CG68" s="97">
        <v>260</v>
      </c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233">
        <f>SUM(CR69:DI71)</f>
        <v>0</v>
      </c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>
        <f>SUM(DJ69:EA71)</f>
        <v>0</v>
      </c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33"/>
      <c r="DX68" s="233"/>
      <c r="DY68" s="233"/>
      <c r="DZ68" s="233"/>
      <c r="EA68" s="233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33">
        <f>SUM(CR68:ES68)</f>
        <v>0</v>
      </c>
      <c r="EU68" s="233"/>
      <c r="EV68" s="233"/>
      <c r="EW68" s="233"/>
      <c r="EX68" s="233"/>
      <c r="EY68" s="233"/>
      <c r="EZ68" s="233"/>
      <c r="FA68" s="233"/>
      <c r="FB68" s="233"/>
      <c r="FC68" s="233"/>
      <c r="FD68" s="233"/>
      <c r="FE68" s="233"/>
      <c r="FF68" s="233"/>
      <c r="FG68" s="233"/>
      <c r="FH68" s="233"/>
      <c r="FI68" s="233"/>
      <c r="FJ68" s="233"/>
      <c r="FK68" s="234"/>
    </row>
    <row r="69" spans="1:204" ht="12" customHeight="1">
      <c r="A69" s="164" t="s">
        <v>23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5"/>
      <c r="BZ69" s="79" t="s">
        <v>59</v>
      </c>
      <c r="CA69" s="80"/>
      <c r="CB69" s="80"/>
      <c r="CC69" s="80"/>
      <c r="CD69" s="80"/>
      <c r="CE69" s="80"/>
      <c r="CF69" s="81"/>
      <c r="CG69" s="73">
        <v>262</v>
      </c>
      <c r="CH69" s="74"/>
      <c r="CI69" s="74"/>
      <c r="CJ69" s="74"/>
      <c r="CK69" s="74"/>
      <c r="CL69" s="74"/>
      <c r="CM69" s="74"/>
      <c r="CN69" s="74"/>
      <c r="CO69" s="74"/>
      <c r="CP69" s="74"/>
      <c r="CQ69" s="75"/>
      <c r="CR69" s="235"/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7"/>
      <c r="DJ69" s="235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36"/>
      <c r="DX69" s="236"/>
      <c r="DY69" s="236"/>
      <c r="DZ69" s="236"/>
      <c r="EA69" s="237"/>
      <c r="EB69" s="271"/>
      <c r="EC69" s="272"/>
      <c r="ED69" s="272"/>
      <c r="EE69" s="272"/>
      <c r="EF69" s="272"/>
      <c r="EG69" s="272"/>
      <c r="EH69" s="272"/>
      <c r="EI69" s="272"/>
      <c r="EJ69" s="272"/>
      <c r="EK69" s="272"/>
      <c r="EL69" s="272"/>
      <c r="EM69" s="272"/>
      <c r="EN69" s="272"/>
      <c r="EO69" s="272"/>
      <c r="EP69" s="272"/>
      <c r="EQ69" s="272"/>
      <c r="ER69" s="272"/>
      <c r="ES69" s="273"/>
      <c r="ET69" s="241">
        <f>SUM(CR69:ES70)</f>
        <v>0</v>
      </c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3"/>
    </row>
    <row r="70" spans="1:204" ht="12" customHeight="1">
      <c r="A70" s="142" t="s">
        <v>61</v>
      </c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3"/>
      <c r="BZ70" s="82"/>
      <c r="CA70" s="83"/>
      <c r="CB70" s="83"/>
      <c r="CC70" s="83"/>
      <c r="CD70" s="83"/>
      <c r="CE70" s="83"/>
      <c r="CF70" s="84"/>
      <c r="CG70" s="76"/>
      <c r="CH70" s="77"/>
      <c r="CI70" s="77"/>
      <c r="CJ70" s="77"/>
      <c r="CK70" s="77"/>
      <c r="CL70" s="77"/>
      <c r="CM70" s="77"/>
      <c r="CN70" s="77"/>
      <c r="CO70" s="77"/>
      <c r="CP70" s="77"/>
      <c r="CQ70" s="78"/>
      <c r="CR70" s="238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40"/>
      <c r="DJ70" s="238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40"/>
      <c r="EB70" s="274"/>
      <c r="EC70" s="275"/>
      <c r="ED70" s="275"/>
      <c r="EE70" s="275"/>
      <c r="EF70" s="275"/>
      <c r="EG70" s="275"/>
      <c r="EH70" s="275"/>
      <c r="EI70" s="275"/>
      <c r="EJ70" s="275"/>
      <c r="EK70" s="275"/>
      <c r="EL70" s="275"/>
      <c r="EM70" s="275"/>
      <c r="EN70" s="275"/>
      <c r="EO70" s="275"/>
      <c r="EP70" s="275"/>
      <c r="EQ70" s="275"/>
      <c r="ER70" s="275"/>
      <c r="ES70" s="276"/>
      <c r="ET70" s="244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6"/>
    </row>
    <row r="71" spans="1:204" ht="12" customHeight="1">
      <c r="A71" s="144" t="s">
        <v>156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5"/>
      <c r="BZ71" s="65" t="s">
        <v>60</v>
      </c>
      <c r="CA71" s="66"/>
      <c r="CB71" s="66"/>
      <c r="CC71" s="66"/>
      <c r="CD71" s="66"/>
      <c r="CE71" s="66"/>
      <c r="CF71" s="66"/>
      <c r="CG71" s="97">
        <v>263</v>
      </c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33">
        <f>SUM(CR71:ES71)</f>
        <v>0</v>
      </c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4"/>
    </row>
    <row r="72" spans="1:204" ht="15" customHeight="1" thickBot="1">
      <c r="A72" s="156" t="s">
        <v>68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7"/>
      <c r="BZ72" s="87" t="s">
        <v>195</v>
      </c>
      <c r="CA72" s="88"/>
      <c r="CB72" s="88"/>
      <c r="CC72" s="88"/>
      <c r="CD72" s="88"/>
      <c r="CE72" s="88"/>
      <c r="CF72" s="88"/>
      <c r="CG72" s="154">
        <v>290</v>
      </c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291">
        <f>-56490.87+56490.87</f>
        <v>0</v>
      </c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>
        <f>238611.53</f>
        <v>238611.53</v>
      </c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33">
        <f>SUM(CR72:ES72)</f>
        <v>238611.53</v>
      </c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4"/>
      <c r="FM72" s="95" t="s">
        <v>260</v>
      </c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</row>
    <row r="73" spans="1:204" ht="15" customHeight="1">
      <c r="FK73" s="41" t="s">
        <v>163</v>
      </c>
      <c r="FM73" s="96">
        <v>56490.87</v>
      </c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</row>
    <row r="74" spans="1:204" s="12" customFormat="1" ht="33" customHeight="1">
      <c r="A74" s="161" t="s">
        <v>136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 t="s">
        <v>137</v>
      </c>
      <c r="CA74" s="123"/>
      <c r="CB74" s="123"/>
      <c r="CC74" s="123"/>
      <c r="CD74" s="123"/>
      <c r="CE74" s="123"/>
      <c r="CF74" s="123"/>
      <c r="CG74" s="123" t="s">
        <v>173</v>
      </c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253" t="s">
        <v>174</v>
      </c>
      <c r="CS74" s="253"/>
      <c r="CT74" s="253"/>
      <c r="CU74" s="253"/>
      <c r="CV74" s="253"/>
      <c r="CW74" s="253"/>
      <c r="CX74" s="253"/>
      <c r="CY74" s="253"/>
      <c r="CZ74" s="253"/>
      <c r="DA74" s="253"/>
      <c r="DB74" s="253"/>
      <c r="DC74" s="253"/>
      <c r="DD74" s="253"/>
      <c r="DE74" s="253"/>
      <c r="DF74" s="253"/>
      <c r="DG74" s="253"/>
      <c r="DH74" s="253"/>
      <c r="DI74" s="253"/>
      <c r="DJ74" s="253" t="s">
        <v>175</v>
      </c>
      <c r="DK74" s="253"/>
      <c r="DL74" s="253"/>
      <c r="DM74" s="253"/>
      <c r="DN74" s="253"/>
      <c r="DO74" s="253"/>
      <c r="DP74" s="253"/>
      <c r="DQ74" s="253"/>
      <c r="DR74" s="253"/>
      <c r="DS74" s="253"/>
      <c r="DT74" s="253"/>
      <c r="DU74" s="253"/>
      <c r="DV74" s="253"/>
      <c r="DW74" s="253"/>
      <c r="DX74" s="253"/>
      <c r="DY74" s="253"/>
      <c r="DZ74" s="253"/>
      <c r="EA74" s="253"/>
      <c r="EB74" s="253" t="s">
        <v>2</v>
      </c>
      <c r="EC74" s="253"/>
      <c r="ED74" s="253"/>
      <c r="EE74" s="253"/>
      <c r="EF74" s="253"/>
      <c r="EG74" s="253"/>
      <c r="EH74" s="253"/>
      <c r="EI74" s="253"/>
      <c r="EJ74" s="253"/>
      <c r="EK74" s="253"/>
      <c r="EL74" s="253"/>
      <c r="EM74" s="253"/>
      <c r="EN74" s="253"/>
      <c r="EO74" s="253"/>
      <c r="EP74" s="253"/>
      <c r="EQ74" s="253"/>
      <c r="ER74" s="253"/>
      <c r="ES74" s="253"/>
      <c r="ET74" s="253" t="s">
        <v>1</v>
      </c>
      <c r="EU74" s="253"/>
      <c r="EV74" s="253"/>
      <c r="EW74" s="253"/>
      <c r="EX74" s="253"/>
      <c r="EY74" s="253"/>
      <c r="EZ74" s="253"/>
      <c r="FA74" s="253"/>
      <c r="FB74" s="253"/>
      <c r="FC74" s="253"/>
      <c r="FD74" s="253"/>
      <c r="FE74" s="253"/>
      <c r="FF74" s="253"/>
      <c r="FG74" s="253"/>
      <c r="FH74" s="253"/>
      <c r="FI74" s="253"/>
      <c r="FJ74" s="253"/>
      <c r="FK74" s="256"/>
      <c r="FL74" s="39"/>
      <c r="FM74" s="39"/>
      <c r="FN74" s="39"/>
    </row>
    <row r="75" spans="1:204" s="13" customFormat="1" ht="12" customHeight="1" thickBot="1">
      <c r="A75" s="158">
        <v>1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98">
        <v>2</v>
      </c>
      <c r="CA75" s="98"/>
      <c r="CB75" s="98"/>
      <c r="CC75" s="98"/>
      <c r="CD75" s="98"/>
      <c r="CE75" s="98"/>
      <c r="CF75" s="98"/>
      <c r="CG75" s="98">
        <v>3</v>
      </c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255">
        <v>4</v>
      </c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>
        <v>5</v>
      </c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>
        <v>6</v>
      </c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>
        <v>7</v>
      </c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69"/>
      <c r="FL75" s="40"/>
      <c r="FM75" s="40"/>
      <c r="FN75" s="40"/>
    </row>
    <row r="76" spans="1:204" ht="15" customHeight="1">
      <c r="A76" s="162" t="s">
        <v>64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3"/>
      <c r="BZ76" s="138" t="s">
        <v>62</v>
      </c>
      <c r="CA76" s="139"/>
      <c r="CB76" s="139"/>
      <c r="CC76" s="139"/>
      <c r="CD76" s="139"/>
      <c r="CE76" s="139"/>
      <c r="CF76" s="139"/>
      <c r="CG76" s="140">
        <v>270</v>
      </c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254">
        <f>SUM(CR77:DI80)</f>
        <v>57170</v>
      </c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>
        <f>SUM(DJ77:EA80)</f>
        <v>5884918.8200000003</v>
      </c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283"/>
      <c r="EM76" s="283"/>
      <c r="EN76" s="283"/>
      <c r="EO76" s="283"/>
      <c r="EP76" s="283"/>
      <c r="EQ76" s="283"/>
      <c r="ER76" s="283"/>
      <c r="ES76" s="283"/>
      <c r="ET76" s="254">
        <f>SUM(CR76:ES76)</f>
        <v>5942088.8200000003</v>
      </c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70"/>
    </row>
    <row r="77" spans="1:204" ht="12" customHeight="1">
      <c r="A77" s="164" t="s">
        <v>23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5"/>
      <c r="BZ77" s="79" t="s">
        <v>63</v>
      </c>
      <c r="CA77" s="80"/>
      <c r="CB77" s="80"/>
      <c r="CC77" s="80"/>
      <c r="CD77" s="80"/>
      <c r="CE77" s="80"/>
      <c r="CF77" s="81"/>
      <c r="CG77" s="73">
        <v>271</v>
      </c>
      <c r="CH77" s="74"/>
      <c r="CI77" s="74"/>
      <c r="CJ77" s="74"/>
      <c r="CK77" s="74"/>
      <c r="CL77" s="74"/>
      <c r="CM77" s="74"/>
      <c r="CN77" s="74"/>
      <c r="CO77" s="74"/>
      <c r="CP77" s="74"/>
      <c r="CQ77" s="75"/>
      <c r="CR77" s="235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7"/>
      <c r="DJ77" s="235">
        <v>3434545.89</v>
      </c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36"/>
      <c r="DX77" s="236"/>
      <c r="DY77" s="236"/>
      <c r="DZ77" s="236"/>
      <c r="EA77" s="237"/>
      <c r="EB77" s="285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7"/>
      <c r="ET77" s="241">
        <f>SUM(CR77:ES78)</f>
        <v>3434545.89</v>
      </c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3"/>
    </row>
    <row r="78" spans="1:204" ht="12" customHeight="1">
      <c r="A78" s="142" t="s">
        <v>65</v>
      </c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3"/>
      <c r="BZ78" s="82"/>
      <c r="CA78" s="83"/>
      <c r="CB78" s="83"/>
      <c r="CC78" s="83"/>
      <c r="CD78" s="83"/>
      <c r="CE78" s="83"/>
      <c r="CF78" s="84"/>
      <c r="CG78" s="76"/>
      <c r="CH78" s="77"/>
      <c r="CI78" s="77"/>
      <c r="CJ78" s="77"/>
      <c r="CK78" s="77"/>
      <c r="CL78" s="77"/>
      <c r="CM78" s="77"/>
      <c r="CN78" s="77"/>
      <c r="CO78" s="77"/>
      <c r="CP78" s="77"/>
      <c r="CQ78" s="78"/>
      <c r="CR78" s="238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40"/>
      <c r="DJ78" s="238"/>
      <c r="DK78" s="239"/>
      <c r="DL78" s="239"/>
      <c r="DM78" s="239"/>
      <c r="DN78" s="239"/>
      <c r="DO78" s="239"/>
      <c r="DP78" s="239"/>
      <c r="DQ78" s="239"/>
      <c r="DR78" s="239"/>
      <c r="DS78" s="239"/>
      <c r="DT78" s="239"/>
      <c r="DU78" s="239"/>
      <c r="DV78" s="239"/>
      <c r="DW78" s="239"/>
      <c r="DX78" s="239"/>
      <c r="DY78" s="239"/>
      <c r="DZ78" s="239"/>
      <c r="EA78" s="240"/>
      <c r="EB78" s="288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90"/>
      <c r="ET78" s="244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6"/>
    </row>
    <row r="79" spans="1:204" ht="15" customHeight="1">
      <c r="A79" s="144" t="s">
        <v>66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5"/>
      <c r="BZ79" s="65" t="s">
        <v>196</v>
      </c>
      <c r="CA79" s="66"/>
      <c r="CB79" s="66"/>
      <c r="CC79" s="66"/>
      <c r="CD79" s="66"/>
      <c r="CE79" s="66"/>
      <c r="CF79" s="66"/>
      <c r="CG79" s="97">
        <v>272</v>
      </c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250">
        <v>57170</v>
      </c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>
        <f>3246256.92-395883.99-400000</f>
        <v>2450372.9299999997</v>
      </c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95"/>
      <c r="EC79" s="295"/>
      <c r="ED79" s="295"/>
      <c r="EE79" s="295"/>
      <c r="EF79" s="295"/>
      <c r="EG79" s="295"/>
      <c r="EH79" s="295"/>
      <c r="EI79" s="295"/>
      <c r="EJ79" s="295"/>
      <c r="EK79" s="295"/>
      <c r="EL79" s="295"/>
      <c r="EM79" s="295"/>
      <c r="EN79" s="295"/>
      <c r="EO79" s="295"/>
      <c r="EP79" s="295"/>
      <c r="EQ79" s="295"/>
      <c r="ER79" s="295"/>
      <c r="ES79" s="295"/>
      <c r="ET79" s="233">
        <f t="shared" ref="ET79:ET86" si="1">SUM(CR79:ES79)</f>
        <v>2507542.9299999997</v>
      </c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4"/>
      <c r="FM79" s="219" t="s">
        <v>267</v>
      </c>
      <c r="FN79" s="220"/>
      <c r="FO79" s="220"/>
      <c r="FP79" s="220"/>
      <c r="FQ79" s="220"/>
      <c r="FR79" s="220"/>
      <c r="FS79" s="220"/>
      <c r="FT79" s="220"/>
      <c r="FU79" s="220"/>
      <c r="FV79" s="220"/>
      <c r="FW79" s="220"/>
      <c r="FX79" s="220"/>
      <c r="FY79" s="220"/>
      <c r="FZ79" s="220"/>
      <c r="GA79" s="220"/>
      <c r="GB79" s="220"/>
      <c r="GC79" s="220"/>
      <c r="GD79" s="221"/>
      <c r="GE79" s="301">
        <v>-395883.99</v>
      </c>
      <c r="GF79" s="302"/>
      <c r="GG79" s="302"/>
      <c r="GH79" s="302"/>
      <c r="GI79" s="302"/>
      <c r="GJ79" s="302"/>
      <c r="GK79" s="302"/>
      <c r="GL79" s="302"/>
      <c r="GM79" s="302"/>
      <c r="GN79" s="302"/>
      <c r="GO79" s="302"/>
      <c r="GP79" s="302"/>
      <c r="GQ79" s="302"/>
      <c r="GR79" s="302"/>
      <c r="GS79" s="302"/>
      <c r="GT79" s="302"/>
      <c r="GU79" s="302"/>
      <c r="GV79" s="303"/>
    </row>
    <row r="80" spans="1:204" ht="15" customHeight="1">
      <c r="A80" s="144" t="s">
        <v>67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5"/>
      <c r="BZ80" s="65" t="s">
        <v>197</v>
      </c>
      <c r="CA80" s="66"/>
      <c r="CB80" s="66"/>
      <c r="CC80" s="66"/>
      <c r="CD80" s="66"/>
      <c r="CE80" s="66"/>
      <c r="CF80" s="66"/>
      <c r="CG80" s="97">
        <v>273</v>
      </c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250"/>
      <c r="CS80" s="250"/>
      <c r="CT80" s="250"/>
      <c r="CU80" s="250"/>
      <c r="CV80" s="250"/>
      <c r="CW80" s="250"/>
      <c r="CX80" s="250"/>
      <c r="CY80" s="250"/>
      <c r="CZ80" s="250"/>
      <c r="DA80" s="250"/>
      <c r="DB80" s="250"/>
      <c r="DC80" s="250"/>
      <c r="DD80" s="250"/>
      <c r="DE80" s="250"/>
      <c r="DF80" s="250"/>
      <c r="DG80" s="250"/>
      <c r="DH80" s="250"/>
      <c r="DI80" s="250"/>
      <c r="DJ80" s="250"/>
      <c r="DK80" s="250"/>
      <c r="DL80" s="250"/>
      <c r="DM80" s="250"/>
      <c r="DN80" s="250"/>
      <c r="DO80" s="250"/>
      <c r="DP80" s="250"/>
      <c r="DQ80" s="250"/>
      <c r="DR80" s="250"/>
      <c r="DS80" s="250"/>
      <c r="DT80" s="250"/>
      <c r="DU80" s="250"/>
      <c r="DV80" s="250"/>
      <c r="DW80" s="250"/>
      <c r="DX80" s="250"/>
      <c r="DY80" s="250"/>
      <c r="DZ80" s="250"/>
      <c r="EA80" s="250"/>
      <c r="EB80" s="295"/>
      <c r="EC80" s="295"/>
      <c r="ED80" s="295"/>
      <c r="EE80" s="295"/>
      <c r="EF80" s="295"/>
      <c r="EG80" s="295"/>
      <c r="EH80" s="295"/>
      <c r="EI80" s="295"/>
      <c r="EJ80" s="295"/>
      <c r="EK80" s="295"/>
      <c r="EL80" s="295"/>
      <c r="EM80" s="295"/>
      <c r="EN80" s="295"/>
      <c r="EO80" s="295"/>
      <c r="EP80" s="295"/>
      <c r="EQ80" s="295"/>
      <c r="ER80" s="295"/>
      <c r="ES80" s="295"/>
      <c r="ET80" s="233">
        <f t="shared" si="1"/>
        <v>0</v>
      </c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4"/>
      <c r="FM80" s="222"/>
      <c r="FN80" s="223"/>
      <c r="FO80" s="223"/>
      <c r="FP80" s="223"/>
      <c r="FQ80" s="223"/>
      <c r="FR80" s="223"/>
      <c r="FS80" s="223"/>
      <c r="FT80" s="223"/>
      <c r="FU80" s="223"/>
      <c r="FV80" s="223"/>
      <c r="FW80" s="223"/>
      <c r="FX80" s="223"/>
      <c r="FY80" s="223"/>
      <c r="FZ80" s="223"/>
      <c r="GA80" s="223"/>
      <c r="GB80" s="223"/>
      <c r="GC80" s="223"/>
      <c r="GD80" s="224"/>
      <c r="GE80" s="304"/>
      <c r="GF80" s="305"/>
      <c r="GG80" s="305"/>
      <c r="GH80" s="305"/>
      <c r="GI80" s="305"/>
      <c r="GJ80" s="305"/>
      <c r="GK80" s="305"/>
      <c r="GL80" s="305"/>
      <c r="GM80" s="305"/>
      <c r="GN80" s="305"/>
      <c r="GO80" s="305"/>
      <c r="GP80" s="305"/>
      <c r="GQ80" s="305"/>
      <c r="GR80" s="305"/>
      <c r="GS80" s="305"/>
      <c r="GT80" s="305"/>
      <c r="GU80" s="305"/>
      <c r="GV80" s="306"/>
    </row>
    <row r="81" spans="1:186" ht="15" customHeight="1">
      <c r="A81" s="162" t="s">
        <v>160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3"/>
      <c r="BZ81" s="65" t="s">
        <v>69</v>
      </c>
      <c r="CA81" s="66"/>
      <c r="CB81" s="66"/>
      <c r="CC81" s="66"/>
      <c r="CD81" s="66"/>
      <c r="CE81" s="66"/>
      <c r="CF81" s="66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250"/>
      <c r="CS81" s="250"/>
      <c r="CT81" s="250"/>
      <c r="CU81" s="250"/>
      <c r="CV81" s="250"/>
      <c r="CW81" s="250"/>
      <c r="CX81" s="250"/>
      <c r="CY81" s="250"/>
      <c r="CZ81" s="250"/>
      <c r="DA81" s="250"/>
      <c r="DB81" s="250"/>
      <c r="DC81" s="250"/>
      <c r="DD81" s="250"/>
      <c r="DE81" s="250"/>
      <c r="DF81" s="250"/>
      <c r="DG81" s="250"/>
      <c r="DH81" s="250"/>
      <c r="DI81" s="250"/>
      <c r="DJ81" s="250"/>
      <c r="DK81" s="250"/>
      <c r="DL81" s="250"/>
      <c r="DM81" s="250"/>
      <c r="DN81" s="250"/>
      <c r="DO81" s="250"/>
      <c r="DP81" s="250"/>
      <c r="DQ81" s="250"/>
      <c r="DR81" s="250"/>
      <c r="DS81" s="250"/>
      <c r="DT81" s="250"/>
      <c r="DU81" s="250"/>
      <c r="DV81" s="250"/>
      <c r="DW81" s="250"/>
      <c r="DX81" s="250"/>
      <c r="DY81" s="250"/>
      <c r="DZ81" s="250"/>
      <c r="EA81" s="250"/>
      <c r="EB81" s="295"/>
      <c r="EC81" s="295"/>
      <c r="ED81" s="295"/>
      <c r="EE81" s="295"/>
      <c r="EF81" s="295"/>
      <c r="EG81" s="295"/>
      <c r="EH81" s="295"/>
      <c r="EI81" s="295"/>
      <c r="EJ81" s="295"/>
      <c r="EK81" s="295"/>
      <c r="EL81" s="295"/>
      <c r="EM81" s="295"/>
      <c r="EN81" s="295"/>
      <c r="EO81" s="295"/>
      <c r="EP81" s="295"/>
      <c r="EQ81" s="295"/>
      <c r="ER81" s="295"/>
      <c r="ES81" s="295"/>
      <c r="ET81" s="233">
        <f t="shared" si="1"/>
        <v>0</v>
      </c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4"/>
    </row>
    <row r="82" spans="1:186" ht="15" customHeight="1">
      <c r="A82" s="217" t="s">
        <v>199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8"/>
      <c r="BZ82" s="65" t="s">
        <v>198</v>
      </c>
      <c r="CA82" s="66"/>
      <c r="CB82" s="66"/>
      <c r="CC82" s="66"/>
      <c r="CD82" s="66"/>
      <c r="CE82" s="66"/>
      <c r="CF82" s="66"/>
      <c r="CG82" s="115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233">
        <f>CR85+CR109</f>
        <v>-37833.799999999814</v>
      </c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>
        <f>DJ85+DJ109</f>
        <v>462779.73000000045</v>
      </c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>
        <f>EB83-EB84</f>
        <v>0</v>
      </c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>
        <f t="shared" si="1"/>
        <v>424945.93000000063</v>
      </c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4"/>
      <c r="FM82" s="308"/>
      <c r="FN82" s="308"/>
      <c r="FO82" s="308"/>
      <c r="FP82" s="308"/>
      <c r="FQ82" s="308"/>
      <c r="FR82" s="308"/>
      <c r="FS82" s="308"/>
      <c r="FT82" s="308"/>
      <c r="FU82" s="308"/>
      <c r="FV82" s="308"/>
      <c r="FW82" s="308"/>
      <c r="FX82" s="308"/>
      <c r="FY82" s="308"/>
      <c r="FZ82" s="308"/>
      <c r="GA82" s="308"/>
      <c r="GB82" s="48"/>
      <c r="GC82" s="48"/>
      <c r="GD82" s="48"/>
    </row>
    <row r="83" spans="1:186" ht="15" customHeight="1">
      <c r="A83" s="162" t="s">
        <v>142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3"/>
      <c r="BZ83" s="65" t="s">
        <v>200</v>
      </c>
      <c r="CA83" s="66"/>
      <c r="CB83" s="66"/>
      <c r="CC83" s="66"/>
      <c r="CD83" s="66"/>
      <c r="CE83" s="66"/>
      <c r="CF83" s="66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233">
        <f>CR16-CR42</f>
        <v>-37833.799999999814</v>
      </c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>
        <f>DJ16-DJ42</f>
        <v>462779.73000000417</v>
      </c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>
        <f>EB16-EB42</f>
        <v>0</v>
      </c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>
        <f t="shared" si="1"/>
        <v>424945.93000000436</v>
      </c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4"/>
      <c r="FM83" s="300"/>
      <c r="FN83" s="300"/>
      <c r="FO83" s="300"/>
      <c r="FP83" s="300"/>
      <c r="FQ83" s="300"/>
      <c r="FR83" s="300"/>
      <c r="FS83" s="300"/>
      <c r="FT83" s="300"/>
      <c r="FU83" s="300"/>
      <c r="FV83" s="300"/>
      <c r="FW83" s="300"/>
      <c r="FX83" s="300"/>
      <c r="FY83" s="300"/>
      <c r="FZ83" s="300"/>
      <c r="GA83" s="300"/>
      <c r="GB83" s="300"/>
      <c r="GC83" s="300"/>
      <c r="GD83" s="300"/>
    </row>
    <row r="84" spans="1:186" ht="15" customHeight="1">
      <c r="A84" s="162" t="s">
        <v>71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3"/>
      <c r="BZ84" s="65" t="s">
        <v>201</v>
      </c>
      <c r="CA84" s="66"/>
      <c r="CB84" s="66"/>
      <c r="CC84" s="66"/>
      <c r="CD84" s="66"/>
      <c r="CE84" s="66"/>
      <c r="CF84" s="66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0"/>
      <c r="DK84" s="250"/>
      <c r="DL84" s="250"/>
      <c r="DM84" s="250"/>
      <c r="DN84" s="250"/>
      <c r="DO84" s="250"/>
      <c r="DP84" s="250"/>
      <c r="DQ84" s="250"/>
      <c r="DR84" s="250"/>
      <c r="DS84" s="250"/>
      <c r="DT84" s="250"/>
      <c r="DU84" s="250"/>
      <c r="DV84" s="250"/>
      <c r="DW84" s="250"/>
      <c r="DX84" s="250"/>
      <c r="DY84" s="250"/>
      <c r="DZ84" s="250"/>
      <c r="EA84" s="250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33">
        <f t="shared" si="1"/>
        <v>0</v>
      </c>
      <c r="EU84" s="233"/>
      <c r="EV84" s="233"/>
      <c r="EW84" s="233"/>
      <c r="EX84" s="233"/>
      <c r="EY84" s="233"/>
      <c r="EZ84" s="233"/>
      <c r="FA84" s="233"/>
      <c r="FB84" s="233"/>
      <c r="FC84" s="233"/>
      <c r="FD84" s="233"/>
      <c r="FE84" s="233"/>
      <c r="FF84" s="233"/>
      <c r="FG84" s="233"/>
      <c r="FH84" s="233"/>
      <c r="FI84" s="233"/>
      <c r="FJ84" s="233"/>
      <c r="FK84" s="234"/>
    </row>
    <row r="85" spans="1:186" ht="15" customHeight="1">
      <c r="A85" s="203" t="s">
        <v>234</v>
      </c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4"/>
      <c r="BZ85" s="65" t="s">
        <v>70</v>
      </c>
      <c r="CA85" s="66"/>
      <c r="CB85" s="66"/>
      <c r="CC85" s="66"/>
      <c r="CD85" s="66"/>
      <c r="CE85" s="66"/>
      <c r="CF85" s="66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233">
        <f>CR86+CR90+CR94+CR98+CR102</f>
        <v>-57000</v>
      </c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>
        <f>DJ86+DJ90+DJ94+DJ98+DJ102</f>
        <v>-2129517.2699999996</v>
      </c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33"/>
      <c r="DW85" s="233"/>
      <c r="DX85" s="233"/>
      <c r="DY85" s="233"/>
      <c r="DZ85" s="233"/>
      <c r="EA85" s="233"/>
      <c r="EB85" s="233">
        <f>EB86+EB90+EB94+EB98+EB102</f>
        <v>0</v>
      </c>
      <c r="EC85" s="233"/>
      <c r="ED85" s="233"/>
      <c r="EE85" s="233"/>
      <c r="EF85" s="233"/>
      <c r="EG85" s="233"/>
      <c r="EH85" s="233"/>
      <c r="EI85" s="233"/>
      <c r="EJ85" s="233"/>
      <c r="EK85" s="233"/>
      <c r="EL85" s="233"/>
      <c r="EM85" s="233"/>
      <c r="EN85" s="233"/>
      <c r="EO85" s="233"/>
      <c r="EP85" s="233"/>
      <c r="EQ85" s="233"/>
      <c r="ER85" s="233"/>
      <c r="ES85" s="233"/>
      <c r="ET85" s="233">
        <f t="shared" si="1"/>
        <v>-2186517.2699999996</v>
      </c>
      <c r="EU85" s="233"/>
      <c r="EV85" s="233"/>
      <c r="EW85" s="233"/>
      <c r="EX85" s="233"/>
      <c r="EY85" s="233"/>
      <c r="EZ85" s="233"/>
      <c r="FA85" s="233"/>
      <c r="FB85" s="233"/>
      <c r="FC85" s="233"/>
      <c r="FD85" s="233"/>
      <c r="FE85" s="233"/>
      <c r="FF85" s="233"/>
      <c r="FG85" s="233"/>
      <c r="FH85" s="233"/>
      <c r="FI85" s="233"/>
      <c r="FJ85" s="233"/>
      <c r="FK85" s="234"/>
    </row>
    <row r="86" spans="1:186" ht="15" customHeight="1">
      <c r="A86" s="213" t="s">
        <v>161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4"/>
      <c r="BZ86" s="65" t="s">
        <v>83</v>
      </c>
      <c r="CA86" s="66"/>
      <c r="CB86" s="66"/>
      <c r="CC86" s="66"/>
      <c r="CD86" s="66"/>
      <c r="CE86" s="66"/>
      <c r="CF86" s="66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233">
        <f>CR87-CR89</f>
        <v>0</v>
      </c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>
        <f>DJ87-DJ89</f>
        <v>-747140.96</v>
      </c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33"/>
      <c r="DW86" s="233"/>
      <c r="DX86" s="233"/>
      <c r="DY86" s="233"/>
      <c r="DZ86" s="233"/>
      <c r="EA86" s="233"/>
      <c r="EB86" s="233">
        <f>EB87-EB89</f>
        <v>0</v>
      </c>
      <c r="EC86" s="233"/>
      <c r="ED86" s="233"/>
      <c r="EE86" s="233"/>
      <c r="EF86" s="233"/>
      <c r="EG86" s="233"/>
      <c r="EH86" s="233"/>
      <c r="EI86" s="233"/>
      <c r="EJ86" s="233"/>
      <c r="EK86" s="233"/>
      <c r="EL86" s="233"/>
      <c r="EM86" s="233"/>
      <c r="EN86" s="233"/>
      <c r="EO86" s="233"/>
      <c r="EP86" s="233"/>
      <c r="EQ86" s="233"/>
      <c r="ER86" s="233"/>
      <c r="ES86" s="233"/>
      <c r="ET86" s="233">
        <f t="shared" si="1"/>
        <v>-747140.96</v>
      </c>
      <c r="EU86" s="233"/>
      <c r="EV86" s="233"/>
      <c r="EW86" s="233"/>
      <c r="EX86" s="233"/>
      <c r="EY86" s="233"/>
      <c r="EZ86" s="233"/>
      <c r="FA86" s="233"/>
      <c r="FB86" s="233"/>
      <c r="FC86" s="233"/>
      <c r="FD86" s="233"/>
      <c r="FE86" s="233"/>
      <c r="FF86" s="233"/>
      <c r="FG86" s="233"/>
      <c r="FH86" s="233"/>
      <c r="FI86" s="233"/>
      <c r="FJ86" s="233"/>
      <c r="FK86" s="234"/>
    </row>
    <row r="87" spans="1:186" ht="12" customHeight="1">
      <c r="A87" s="205" t="s">
        <v>23</v>
      </c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6"/>
      <c r="BZ87" s="79" t="s">
        <v>84</v>
      </c>
      <c r="CA87" s="80"/>
      <c r="CB87" s="80"/>
      <c r="CC87" s="80"/>
      <c r="CD87" s="80"/>
      <c r="CE87" s="80"/>
      <c r="CF87" s="81"/>
      <c r="CG87" s="73">
        <v>310</v>
      </c>
      <c r="CH87" s="74"/>
      <c r="CI87" s="74"/>
      <c r="CJ87" s="74"/>
      <c r="CK87" s="74"/>
      <c r="CL87" s="74"/>
      <c r="CM87" s="74"/>
      <c r="CN87" s="74"/>
      <c r="CO87" s="74"/>
      <c r="CP87" s="74"/>
      <c r="CQ87" s="75"/>
      <c r="CR87" s="235">
        <v>7584.25</v>
      </c>
      <c r="CS87" s="236"/>
      <c r="CT87" s="236"/>
      <c r="CU87" s="236"/>
      <c r="CV87" s="236"/>
      <c r="CW87" s="236"/>
      <c r="CX87" s="236"/>
      <c r="CY87" s="236"/>
      <c r="CZ87" s="236"/>
      <c r="DA87" s="236"/>
      <c r="DB87" s="236"/>
      <c r="DC87" s="236"/>
      <c r="DD87" s="236"/>
      <c r="DE87" s="236"/>
      <c r="DF87" s="236"/>
      <c r="DG87" s="236"/>
      <c r="DH87" s="236"/>
      <c r="DI87" s="237"/>
      <c r="DJ87" s="235">
        <v>2865682.81</v>
      </c>
      <c r="DK87" s="236"/>
      <c r="DL87" s="236"/>
      <c r="DM87" s="236"/>
      <c r="DN87" s="236"/>
      <c r="DO87" s="236"/>
      <c r="DP87" s="236"/>
      <c r="DQ87" s="236"/>
      <c r="DR87" s="236"/>
      <c r="DS87" s="236"/>
      <c r="DT87" s="236"/>
      <c r="DU87" s="236"/>
      <c r="DV87" s="236"/>
      <c r="DW87" s="236"/>
      <c r="DX87" s="236"/>
      <c r="DY87" s="236"/>
      <c r="DZ87" s="236"/>
      <c r="EA87" s="237"/>
      <c r="EB87" s="235"/>
      <c r="EC87" s="236"/>
      <c r="ED87" s="236"/>
      <c r="EE87" s="236"/>
      <c r="EF87" s="236"/>
      <c r="EG87" s="236"/>
      <c r="EH87" s="236"/>
      <c r="EI87" s="236"/>
      <c r="EJ87" s="236"/>
      <c r="EK87" s="236"/>
      <c r="EL87" s="236"/>
      <c r="EM87" s="236"/>
      <c r="EN87" s="236"/>
      <c r="EO87" s="236"/>
      <c r="EP87" s="236"/>
      <c r="EQ87" s="236"/>
      <c r="ER87" s="236"/>
      <c r="ES87" s="237"/>
      <c r="ET87" s="241">
        <f>SUM(CR87:ES88)</f>
        <v>2873267.06</v>
      </c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3"/>
    </row>
    <row r="88" spans="1:186" ht="12" customHeight="1">
      <c r="A88" s="209" t="s">
        <v>73</v>
      </c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10"/>
      <c r="BZ88" s="82"/>
      <c r="CA88" s="83"/>
      <c r="CB88" s="83"/>
      <c r="CC88" s="83"/>
      <c r="CD88" s="83"/>
      <c r="CE88" s="83"/>
      <c r="CF88" s="84"/>
      <c r="CG88" s="76"/>
      <c r="CH88" s="77"/>
      <c r="CI88" s="77"/>
      <c r="CJ88" s="77"/>
      <c r="CK88" s="77"/>
      <c r="CL88" s="77"/>
      <c r="CM88" s="77"/>
      <c r="CN88" s="77"/>
      <c r="CO88" s="77"/>
      <c r="CP88" s="77"/>
      <c r="CQ88" s="78"/>
      <c r="CR88" s="238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40"/>
      <c r="DJ88" s="238"/>
      <c r="DK88" s="239"/>
      <c r="DL88" s="239"/>
      <c r="DM88" s="239"/>
      <c r="DN88" s="239"/>
      <c r="DO88" s="239"/>
      <c r="DP88" s="239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40"/>
      <c r="EB88" s="238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  <c r="ES88" s="240"/>
      <c r="ET88" s="244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6"/>
    </row>
    <row r="89" spans="1:186" ht="15" customHeight="1">
      <c r="A89" s="211" t="s">
        <v>74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2"/>
      <c r="BZ89" s="65" t="s">
        <v>85</v>
      </c>
      <c r="CA89" s="66"/>
      <c r="CB89" s="66"/>
      <c r="CC89" s="66"/>
      <c r="CD89" s="66"/>
      <c r="CE89" s="66"/>
      <c r="CF89" s="66"/>
      <c r="CG89" s="97">
        <v>410</v>
      </c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250">
        <v>7584.25</v>
      </c>
      <c r="CS89" s="250"/>
      <c r="CT89" s="250"/>
      <c r="CU89" s="250"/>
      <c r="CV89" s="250"/>
      <c r="CW89" s="250"/>
      <c r="CX89" s="250"/>
      <c r="CY89" s="250"/>
      <c r="CZ89" s="250"/>
      <c r="DA89" s="250"/>
      <c r="DB89" s="250"/>
      <c r="DC89" s="250"/>
      <c r="DD89" s="250"/>
      <c r="DE89" s="250"/>
      <c r="DF89" s="250"/>
      <c r="DG89" s="250"/>
      <c r="DH89" s="250"/>
      <c r="DI89" s="250"/>
      <c r="DJ89" s="250">
        <v>3612823.77</v>
      </c>
      <c r="DK89" s="250"/>
      <c r="DL89" s="250"/>
      <c r="DM89" s="250"/>
      <c r="DN89" s="250"/>
      <c r="DO89" s="250"/>
      <c r="DP89" s="250"/>
      <c r="DQ89" s="250"/>
      <c r="DR89" s="250"/>
      <c r="DS89" s="250"/>
      <c r="DT89" s="250"/>
      <c r="DU89" s="250"/>
      <c r="DV89" s="250"/>
      <c r="DW89" s="250"/>
      <c r="DX89" s="250"/>
      <c r="DY89" s="250"/>
      <c r="DZ89" s="250"/>
      <c r="EA89" s="250"/>
      <c r="EB89" s="250"/>
      <c r="EC89" s="250"/>
      <c r="ED89" s="250"/>
      <c r="EE89" s="250"/>
      <c r="EF89" s="250"/>
      <c r="EG89" s="250"/>
      <c r="EH89" s="250"/>
      <c r="EI89" s="250"/>
      <c r="EJ89" s="250"/>
      <c r="EK89" s="250"/>
      <c r="EL89" s="250"/>
      <c r="EM89" s="250"/>
      <c r="EN89" s="250"/>
      <c r="EO89" s="250"/>
      <c r="EP89" s="250"/>
      <c r="EQ89" s="250"/>
      <c r="ER89" s="250"/>
      <c r="ES89" s="250"/>
      <c r="ET89" s="233">
        <f>SUM(CR89:ES89)</f>
        <v>3620408.02</v>
      </c>
      <c r="EU89" s="233"/>
      <c r="EV89" s="233"/>
      <c r="EW89" s="233"/>
      <c r="EX89" s="233"/>
      <c r="EY89" s="233"/>
      <c r="EZ89" s="233"/>
      <c r="FA89" s="233"/>
      <c r="FB89" s="233"/>
      <c r="FC89" s="233"/>
      <c r="FD89" s="233"/>
      <c r="FE89" s="233"/>
      <c r="FF89" s="233"/>
      <c r="FG89" s="233"/>
      <c r="FH89" s="233"/>
      <c r="FI89" s="233"/>
      <c r="FJ89" s="233"/>
      <c r="FK89" s="234"/>
    </row>
    <row r="90" spans="1:186" ht="15" customHeight="1">
      <c r="A90" s="213" t="s">
        <v>75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4"/>
      <c r="BZ90" s="65" t="s">
        <v>86</v>
      </c>
      <c r="CA90" s="66"/>
      <c r="CB90" s="66"/>
      <c r="CC90" s="66"/>
      <c r="CD90" s="66"/>
      <c r="CE90" s="66"/>
      <c r="CF90" s="66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233">
        <f>CR91-CR93</f>
        <v>0</v>
      </c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>
        <f>DJ91-DJ93</f>
        <v>0</v>
      </c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33"/>
      <c r="DW90" s="233"/>
      <c r="DX90" s="233"/>
      <c r="DY90" s="233"/>
      <c r="DZ90" s="233"/>
      <c r="EA90" s="233"/>
      <c r="EB90" s="233">
        <f>EB91-EB93</f>
        <v>0</v>
      </c>
      <c r="EC90" s="233"/>
      <c r="ED90" s="233"/>
      <c r="EE90" s="233"/>
      <c r="EF90" s="233"/>
      <c r="EG90" s="233"/>
      <c r="EH90" s="233"/>
      <c r="EI90" s="233"/>
      <c r="EJ90" s="233"/>
      <c r="EK90" s="233"/>
      <c r="EL90" s="233"/>
      <c r="EM90" s="233"/>
      <c r="EN90" s="233"/>
      <c r="EO90" s="233"/>
      <c r="EP90" s="233"/>
      <c r="EQ90" s="233"/>
      <c r="ER90" s="233"/>
      <c r="ES90" s="233"/>
      <c r="ET90" s="233">
        <f>SUM(CR90:ES90)</f>
        <v>0</v>
      </c>
      <c r="EU90" s="233"/>
      <c r="EV90" s="233"/>
      <c r="EW90" s="233"/>
      <c r="EX90" s="233"/>
      <c r="EY90" s="233"/>
      <c r="EZ90" s="233"/>
      <c r="FA90" s="233"/>
      <c r="FB90" s="233"/>
      <c r="FC90" s="233"/>
      <c r="FD90" s="233"/>
      <c r="FE90" s="233"/>
      <c r="FF90" s="233"/>
      <c r="FG90" s="233"/>
      <c r="FH90" s="233"/>
      <c r="FI90" s="233"/>
      <c r="FJ90" s="233"/>
      <c r="FK90" s="234"/>
    </row>
    <row r="91" spans="1:186" ht="12" customHeight="1">
      <c r="A91" s="205" t="s">
        <v>23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6"/>
      <c r="BZ91" s="79" t="s">
        <v>87</v>
      </c>
      <c r="CA91" s="80"/>
      <c r="CB91" s="80"/>
      <c r="CC91" s="80"/>
      <c r="CD91" s="80"/>
      <c r="CE91" s="80"/>
      <c r="CF91" s="81"/>
      <c r="CG91" s="73">
        <v>320</v>
      </c>
      <c r="CH91" s="74"/>
      <c r="CI91" s="74"/>
      <c r="CJ91" s="74"/>
      <c r="CK91" s="74"/>
      <c r="CL91" s="74"/>
      <c r="CM91" s="74"/>
      <c r="CN91" s="74"/>
      <c r="CO91" s="74"/>
      <c r="CP91" s="74"/>
      <c r="CQ91" s="75"/>
      <c r="CR91" s="235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7"/>
      <c r="DJ91" s="235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36"/>
      <c r="DX91" s="236"/>
      <c r="DY91" s="236"/>
      <c r="DZ91" s="236"/>
      <c r="EA91" s="237"/>
      <c r="EB91" s="235"/>
      <c r="EC91" s="236"/>
      <c r="ED91" s="236"/>
      <c r="EE91" s="236"/>
      <c r="EF91" s="236"/>
      <c r="EG91" s="236"/>
      <c r="EH91" s="236"/>
      <c r="EI91" s="236"/>
      <c r="EJ91" s="236"/>
      <c r="EK91" s="236"/>
      <c r="EL91" s="236"/>
      <c r="EM91" s="236"/>
      <c r="EN91" s="236"/>
      <c r="EO91" s="236"/>
      <c r="EP91" s="236"/>
      <c r="EQ91" s="236"/>
      <c r="ER91" s="236"/>
      <c r="ES91" s="237"/>
      <c r="ET91" s="241">
        <f>SUM(CR91:ES92)</f>
        <v>0</v>
      </c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3"/>
    </row>
    <row r="92" spans="1:186" ht="12" customHeight="1">
      <c r="A92" s="209" t="s">
        <v>76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10"/>
      <c r="BZ92" s="82"/>
      <c r="CA92" s="83"/>
      <c r="CB92" s="83"/>
      <c r="CC92" s="83"/>
      <c r="CD92" s="83"/>
      <c r="CE92" s="83"/>
      <c r="CF92" s="84"/>
      <c r="CG92" s="76"/>
      <c r="CH92" s="77"/>
      <c r="CI92" s="77"/>
      <c r="CJ92" s="77"/>
      <c r="CK92" s="77"/>
      <c r="CL92" s="77"/>
      <c r="CM92" s="77"/>
      <c r="CN92" s="77"/>
      <c r="CO92" s="77"/>
      <c r="CP92" s="77"/>
      <c r="CQ92" s="78"/>
      <c r="CR92" s="238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40"/>
      <c r="DJ92" s="238"/>
      <c r="DK92" s="239"/>
      <c r="DL92" s="239"/>
      <c r="DM92" s="239"/>
      <c r="DN92" s="239"/>
      <c r="DO92" s="239"/>
      <c r="DP92" s="239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40"/>
      <c r="EB92" s="238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  <c r="ES92" s="240"/>
      <c r="ET92" s="244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6"/>
    </row>
    <row r="93" spans="1:186" ht="15" customHeight="1">
      <c r="A93" s="211" t="s">
        <v>77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2"/>
      <c r="BZ93" s="65" t="s">
        <v>88</v>
      </c>
      <c r="CA93" s="66"/>
      <c r="CB93" s="66"/>
      <c r="CC93" s="66"/>
      <c r="CD93" s="66"/>
      <c r="CE93" s="66"/>
      <c r="CF93" s="66"/>
      <c r="CG93" s="97">
        <v>420</v>
      </c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250"/>
      <c r="CS93" s="250"/>
      <c r="CT93" s="250"/>
      <c r="CU93" s="250"/>
      <c r="CV93" s="250"/>
      <c r="CW93" s="250"/>
      <c r="CX93" s="250"/>
      <c r="CY93" s="250"/>
      <c r="CZ93" s="250"/>
      <c r="DA93" s="250"/>
      <c r="DB93" s="250"/>
      <c r="DC93" s="250"/>
      <c r="DD93" s="250"/>
      <c r="DE93" s="250"/>
      <c r="DF93" s="250"/>
      <c r="DG93" s="250"/>
      <c r="DH93" s="250"/>
      <c r="DI93" s="250"/>
      <c r="DJ93" s="250"/>
      <c r="DK93" s="250"/>
      <c r="DL93" s="250"/>
      <c r="DM93" s="250"/>
      <c r="DN93" s="250"/>
      <c r="DO93" s="250"/>
      <c r="DP93" s="250"/>
      <c r="DQ93" s="250"/>
      <c r="DR93" s="250"/>
      <c r="DS93" s="250"/>
      <c r="DT93" s="250"/>
      <c r="DU93" s="250"/>
      <c r="DV93" s="250"/>
      <c r="DW93" s="250"/>
      <c r="DX93" s="250"/>
      <c r="DY93" s="250"/>
      <c r="DZ93" s="250"/>
      <c r="EA93" s="250"/>
      <c r="EB93" s="250"/>
      <c r="EC93" s="250"/>
      <c r="ED93" s="250"/>
      <c r="EE93" s="250"/>
      <c r="EF93" s="250"/>
      <c r="EG93" s="250"/>
      <c r="EH93" s="250"/>
      <c r="EI93" s="250"/>
      <c r="EJ93" s="250"/>
      <c r="EK93" s="250"/>
      <c r="EL93" s="250"/>
      <c r="EM93" s="250"/>
      <c r="EN93" s="250"/>
      <c r="EO93" s="250"/>
      <c r="EP93" s="250"/>
      <c r="EQ93" s="250"/>
      <c r="ER93" s="250"/>
      <c r="ES93" s="250"/>
      <c r="ET93" s="233">
        <f>SUM(CR93:ES93)</f>
        <v>0</v>
      </c>
      <c r="EU93" s="233"/>
      <c r="EV93" s="233"/>
      <c r="EW93" s="233"/>
      <c r="EX93" s="233"/>
      <c r="EY93" s="233"/>
      <c r="EZ93" s="233"/>
      <c r="FA93" s="233"/>
      <c r="FB93" s="233"/>
      <c r="FC93" s="233"/>
      <c r="FD93" s="233"/>
      <c r="FE93" s="233"/>
      <c r="FF93" s="233"/>
      <c r="FG93" s="233"/>
      <c r="FH93" s="233"/>
      <c r="FI93" s="233"/>
      <c r="FJ93" s="233"/>
      <c r="FK93" s="234"/>
    </row>
    <row r="94" spans="1:186" ht="15" customHeight="1">
      <c r="A94" s="213" t="s">
        <v>72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4"/>
      <c r="BZ94" s="65" t="s">
        <v>89</v>
      </c>
      <c r="CA94" s="66"/>
      <c r="CB94" s="66"/>
      <c r="CC94" s="66"/>
      <c r="CD94" s="66"/>
      <c r="CE94" s="66"/>
      <c r="CF94" s="66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233">
        <f>CR95-CR97</f>
        <v>0</v>
      </c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>
        <f>DJ95-DJ97</f>
        <v>0</v>
      </c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33"/>
      <c r="DW94" s="233"/>
      <c r="DX94" s="233"/>
      <c r="DY94" s="233"/>
      <c r="DZ94" s="233"/>
      <c r="EA94" s="233"/>
      <c r="EB94" s="233">
        <f>EB95-EB97</f>
        <v>0</v>
      </c>
      <c r="EC94" s="233"/>
      <c r="ED94" s="233"/>
      <c r="EE94" s="233"/>
      <c r="EF94" s="233"/>
      <c r="EG94" s="233"/>
      <c r="EH94" s="233"/>
      <c r="EI94" s="233"/>
      <c r="EJ94" s="233"/>
      <c r="EK94" s="233"/>
      <c r="EL94" s="233"/>
      <c r="EM94" s="233"/>
      <c r="EN94" s="233"/>
      <c r="EO94" s="233"/>
      <c r="EP94" s="233"/>
      <c r="EQ94" s="233"/>
      <c r="ER94" s="233"/>
      <c r="ES94" s="233"/>
      <c r="ET94" s="233">
        <f>SUM(CR94:ES94)</f>
        <v>0</v>
      </c>
      <c r="EU94" s="233"/>
      <c r="EV94" s="233"/>
      <c r="EW94" s="233"/>
      <c r="EX94" s="233"/>
      <c r="EY94" s="233"/>
      <c r="EZ94" s="233"/>
      <c r="FA94" s="233"/>
      <c r="FB94" s="233"/>
      <c r="FC94" s="233"/>
      <c r="FD94" s="233"/>
      <c r="FE94" s="233"/>
      <c r="FF94" s="233"/>
      <c r="FG94" s="233"/>
      <c r="FH94" s="233"/>
      <c r="FI94" s="233"/>
      <c r="FJ94" s="233"/>
      <c r="FK94" s="234"/>
    </row>
    <row r="95" spans="1:186" ht="12" customHeight="1">
      <c r="A95" s="205" t="s">
        <v>23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6"/>
      <c r="BZ95" s="79" t="s">
        <v>90</v>
      </c>
      <c r="CA95" s="80"/>
      <c r="CB95" s="80"/>
      <c r="CC95" s="80"/>
      <c r="CD95" s="80"/>
      <c r="CE95" s="80"/>
      <c r="CF95" s="81"/>
      <c r="CG95" s="73">
        <v>330</v>
      </c>
      <c r="CH95" s="74"/>
      <c r="CI95" s="74"/>
      <c r="CJ95" s="74"/>
      <c r="CK95" s="74"/>
      <c r="CL95" s="74"/>
      <c r="CM95" s="74"/>
      <c r="CN95" s="74"/>
      <c r="CO95" s="74"/>
      <c r="CP95" s="74"/>
      <c r="CQ95" s="75"/>
      <c r="CR95" s="235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7"/>
      <c r="DJ95" s="235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36"/>
      <c r="DX95" s="236"/>
      <c r="DY95" s="236"/>
      <c r="DZ95" s="236"/>
      <c r="EA95" s="237"/>
      <c r="EB95" s="235"/>
      <c r="EC95" s="236"/>
      <c r="ED95" s="236"/>
      <c r="EE95" s="236"/>
      <c r="EF95" s="236"/>
      <c r="EG95" s="236"/>
      <c r="EH95" s="236"/>
      <c r="EI95" s="236"/>
      <c r="EJ95" s="236"/>
      <c r="EK95" s="236"/>
      <c r="EL95" s="236"/>
      <c r="EM95" s="236"/>
      <c r="EN95" s="236"/>
      <c r="EO95" s="236"/>
      <c r="EP95" s="236"/>
      <c r="EQ95" s="236"/>
      <c r="ER95" s="236"/>
      <c r="ES95" s="237"/>
      <c r="ET95" s="241">
        <f>SUM(CR95:ES96)</f>
        <v>0</v>
      </c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3"/>
    </row>
    <row r="96" spans="1:186" ht="12" customHeight="1">
      <c r="A96" s="209" t="s">
        <v>78</v>
      </c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10"/>
      <c r="BZ96" s="82"/>
      <c r="CA96" s="83"/>
      <c r="CB96" s="83"/>
      <c r="CC96" s="83"/>
      <c r="CD96" s="83"/>
      <c r="CE96" s="83"/>
      <c r="CF96" s="84"/>
      <c r="CG96" s="76"/>
      <c r="CH96" s="77"/>
      <c r="CI96" s="77"/>
      <c r="CJ96" s="77"/>
      <c r="CK96" s="77"/>
      <c r="CL96" s="77"/>
      <c r="CM96" s="77"/>
      <c r="CN96" s="77"/>
      <c r="CO96" s="77"/>
      <c r="CP96" s="77"/>
      <c r="CQ96" s="78"/>
      <c r="CR96" s="238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40"/>
      <c r="DJ96" s="238"/>
      <c r="DK96" s="239"/>
      <c r="DL96" s="239"/>
      <c r="DM96" s="239"/>
      <c r="DN96" s="239"/>
      <c r="DO96" s="239"/>
      <c r="DP96" s="239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40"/>
      <c r="EB96" s="238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  <c r="ES96" s="240"/>
      <c r="ET96" s="244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6"/>
    </row>
    <row r="97" spans="1:194" ht="15" customHeight="1">
      <c r="A97" s="211" t="s">
        <v>79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2"/>
      <c r="BZ97" s="65" t="s">
        <v>91</v>
      </c>
      <c r="CA97" s="66"/>
      <c r="CB97" s="66"/>
      <c r="CC97" s="66"/>
      <c r="CD97" s="66"/>
      <c r="CE97" s="66"/>
      <c r="CF97" s="66"/>
      <c r="CG97" s="97">
        <v>430</v>
      </c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250"/>
      <c r="CS97" s="250"/>
      <c r="CT97" s="250"/>
      <c r="CU97" s="250"/>
      <c r="CV97" s="250"/>
      <c r="CW97" s="250"/>
      <c r="CX97" s="250"/>
      <c r="CY97" s="250"/>
      <c r="CZ97" s="250"/>
      <c r="DA97" s="250"/>
      <c r="DB97" s="250"/>
      <c r="DC97" s="250"/>
      <c r="DD97" s="250"/>
      <c r="DE97" s="250"/>
      <c r="DF97" s="250"/>
      <c r="DG97" s="250"/>
      <c r="DH97" s="250"/>
      <c r="DI97" s="250"/>
      <c r="DJ97" s="250"/>
      <c r="DK97" s="250"/>
      <c r="DL97" s="250"/>
      <c r="DM97" s="250"/>
      <c r="DN97" s="250"/>
      <c r="DO97" s="250"/>
      <c r="DP97" s="250"/>
      <c r="DQ97" s="250"/>
      <c r="DR97" s="250"/>
      <c r="DS97" s="250"/>
      <c r="DT97" s="250"/>
      <c r="DU97" s="250"/>
      <c r="DV97" s="250"/>
      <c r="DW97" s="250"/>
      <c r="DX97" s="250"/>
      <c r="DY97" s="250"/>
      <c r="DZ97" s="250"/>
      <c r="EA97" s="250"/>
      <c r="EB97" s="250"/>
      <c r="EC97" s="250"/>
      <c r="ED97" s="250"/>
      <c r="EE97" s="250"/>
      <c r="EF97" s="250"/>
      <c r="EG97" s="250"/>
      <c r="EH97" s="250"/>
      <c r="EI97" s="250"/>
      <c r="EJ97" s="250"/>
      <c r="EK97" s="250"/>
      <c r="EL97" s="250"/>
      <c r="EM97" s="250"/>
      <c r="EN97" s="250"/>
      <c r="EO97" s="250"/>
      <c r="EP97" s="250"/>
      <c r="EQ97" s="250"/>
      <c r="ER97" s="250"/>
      <c r="ES97" s="250"/>
      <c r="ET97" s="233">
        <f>SUM(CR97:ES97)</f>
        <v>0</v>
      </c>
      <c r="EU97" s="233"/>
      <c r="EV97" s="233"/>
      <c r="EW97" s="233"/>
      <c r="EX97" s="233"/>
      <c r="EY97" s="233"/>
      <c r="EZ97" s="233"/>
      <c r="FA97" s="233"/>
      <c r="FB97" s="233"/>
      <c r="FC97" s="233"/>
      <c r="FD97" s="233"/>
      <c r="FE97" s="233"/>
      <c r="FF97" s="233"/>
      <c r="FG97" s="233"/>
      <c r="FH97" s="233"/>
      <c r="FI97" s="233"/>
      <c r="FJ97" s="233"/>
      <c r="FK97" s="234"/>
    </row>
    <row r="98" spans="1:194" ht="15" customHeight="1">
      <c r="A98" s="213" t="s">
        <v>80</v>
      </c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4"/>
      <c r="BZ98" s="65" t="s">
        <v>92</v>
      </c>
      <c r="CA98" s="66"/>
      <c r="CB98" s="66"/>
      <c r="CC98" s="66"/>
      <c r="CD98" s="66"/>
      <c r="CE98" s="66"/>
      <c r="CF98" s="66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233">
        <f>CR99-CR101</f>
        <v>-57000</v>
      </c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>
        <f>DJ99-DJ101</f>
        <v>-1305589.1599999997</v>
      </c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33"/>
      <c r="DW98" s="233"/>
      <c r="DX98" s="233"/>
      <c r="DY98" s="233"/>
      <c r="DZ98" s="233"/>
      <c r="EA98" s="233"/>
      <c r="EB98" s="233">
        <f>EB99-EB101</f>
        <v>0</v>
      </c>
      <c r="EC98" s="233"/>
      <c r="ED98" s="233"/>
      <c r="EE98" s="233"/>
      <c r="EF98" s="233"/>
      <c r="EG98" s="233"/>
      <c r="EH98" s="233"/>
      <c r="EI98" s="233"/>
      <c r="EJ98" s="233"/>
      <c r="EK98" s="233"/>
      <c r="EL98" s="233"/>
      <c r="EM98" s="233"/>
      <c r="EN98" s="233"/>
      <c r="EO98" s="233"/>
      <c r="EP98" s="233"/>
      <c r="EQ98" s="233"/>
      <c r="ER98" s="233"/>
      <c r="ES98" s="233"/>
      <c r="ET98" s="233">
        <f>SUM(CR98:ES98)</f>
        <v>-1362589.1599999997</v>
      </c>
      <c r="EU98" s="233"/>
      <c r="EV98" s="233"/>
      <c r="EW98" s="233"/>
      <c r="EX98" s="233"/>
      <c r="EY98" s="233"/>
      <c r="EZ98" s="233"/>
      <c r="FA98" s="233"/>
      <c r="FB98" s="233"/>
      <c r="FC98" s="233"/>
      <c r="FD98" s="233"/>
      <c r="FE98" s="233"/>
      <c r="FF98" s="233"/>
      <c r="FG98" s="233"/>
      <c r="FH98" s="233"/>
      <c r="FI98" s="233"/>
      <c r="FJ98" s="233"/>
      <c r="FK98" s="234"/>
    </row>
    <row r="99" spans="1:194" ht="12" customHeight="1">
      <c r="A99" s="205" t="s">
        <v>23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6"/>
      <c r="BZ99" s="79" t="s">
        <v>93</v>
      </c>
      <c r="CA99" s="80"/>
      <c r="CB99" s="80"/>
      <c r="CC99" s="80"/>
      <c r="CD99" s="80"/>
      <c r="CE99" s="80"/>
      <c r="CF99" s="81"/>
      <c r="CG99" s="73">
        <v>340</v>
      </c>
      <c r="CH99" s="74"/>
      <c r="CI99" s="74"/>
      <c r="CJ99" s="74"/>
      <c r="CK99" s="74"/>
      <c r="CL99" s="74"/>
      <c r="CM99" s="74"/>
      <c r="CN99" s="74"/>
      <c r="CO99" s="74"/>
      <c r="CP99" s="74"/>
      <c r="CQ99" s="75"/>
      <c r="CR99" s="235"/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7"/>
      <c r="DJ99" s="235">
        <v>2596983.1</v>
      </c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36"/>
      <c r="DX99" s="236"/>
      <c r="DY99" s="236"/>
      <c r="DZ99" s="236"/>
      <c r="EA99" s="237"/>
      <c r="EB99" s="235"/>
      <c r="EC99" s="236"/>
      <c r="ED99" s="236"/>
      <c r="EE99" s="236"/>
      <c r="EF99" s="236"/>
      <c r="EG99" s="236"/>
      <c r="EH99" s="236"/>
      <c r="EI99" s="236"/>
      <c r="EJ99" s="236"/>
      <c r="EK99" s="236"/>
      <c r="EL99" s="236"/>
      <c r="EM99" s="236"/>
      <c r="EN99" s="236"/>
      <c r="EO99" s="236"/>
      <c r="EP99" s="236"/>
      <c r="EQ99" s="236"/>
      <c r="ER99" s="236"/>
      <c r="ES99" s="237"/>
      <c r="ET99" s="241">
        <f>SUM(CR99:ES100)</f>
        <v>2596983.1</v>
      </c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3"/>
    </row>
    <row r="100" spans="1:194" ht="12" customHeight="1">
      <c r="A100" s="209" t="s">
        <v>81</v>
      </c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10"/>
      <c r="BZ100" s="82"/>
      <c r="CA100" s="83"/>
      <c r="CB100" s="83"/>
      <c r="CC100" s="83"/>
      <c r="CD100" s="83"/>
      <c r="CE100" s="83"/>
      <c r="CF100" s="84"/>
      <c r="CG100" s="76"/>
      <c r="CH100" s="77"/>
      <c r="CI100" s="77"/>
      <c r="CJ100" s="77"/>
      <c r="CK100" s="77"/>
      <c r="CL100" s="77"/>
      <c r="CM100" s="77"/>
      <c r="CN100" s="77"/>
      <c r="CO100" s="77"/>
      <c r="CP100" s="77"/>
      <c r="CQ100" s="78"/>
      <c r="CR100" s="238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40"/>
      <c r="DJ100" s="238"/>
      <c r="DK100" s="239"/>
      <c r="DL100" s="239"/>
      <c r="DM100" s="239"/>
      <c r="DN100" s="239"/>
      <c r="DO100" s="239"/>
      <c r="DP100" s="239"/>
      <c r="DQ100" s="239"/>
      <c r="DR100" s="239"/>
      <c r="DS100" s="239"/>
      <c r="DT100" s="239"/>
      <c r="DU100" s="239"/>
      <c r="DV100" s="239"/>
      <c r="DW100" s="239"/>
      <c r="DX100" s="239"/>
      <c r="DY100" s="239"/>
      <c r="DZ100" s="239"/>
      <c r="EA100" s="240"/>
      <c r="EB100" s="238"/>
      <c r="EC100" s="239"/>
      <c r="ED100" s="239"/>
      <c r="EE100" s="239"/>
      <c r="EF100" s="239"/>
      <c r="EG100" s="239"/>
      <c r="EH100" s="239"/>
      <c r="EI100" s="239"/>
      <c r="EJ100" s="239"/>
      <c r="EK100" s="239"/>
      <c r="EL100" s="239"/>
      <c r="EM100" s="239"/>
      <c r="EN100" s="239"/>
      <c r="EO100" s="239"/>
      <c r="EP100" s="239"/>
      <c r="EQ100" s="239"/>
      <c r="ER100" s="239"/>
      <c r="ES100" s="240"/>
      <c r="ET100" s="244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6"/>
    </row>
    <row r="101" spans="1:194" ht="15" customHeight="1">
      <c r="A101" s="211" t="s">
        <v>82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2"/>
      <c r="BZ101" s="65" t="s">
        <v>94</v>
      </c>
      <c r="CA101" s="66"/>
      <c r="CB101" s="66"/>
      <c r="CC101" s="66"/>
      <c r="CD101" s="66"/>
      <c r="CE101" s="66"/>
      <c r="CF101" s="66"/>
      <c r="CG101" s="97">
        <v>440</v>
      </c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250">
        <v>57000</v>
      </c>
      <c r="CS101" s="250"/>
      <c r="CT101" s="250"/>
      <c r="CU101" s="250"/>
      <c r="CV101" s="250"/>
      <c r="CW101" s="250"/>
      <c r="CX101" s="250"/>
      <c r="CY101" s="250"/>
      <c r="CZ101" s="250"/>
      <c r="DA101" s="250"/>
      <c r="DB101" s="250"/>
      <c r="DC101" s="250"/>
      <c r="DD101" s="250"/>
      <c r="DE101" s="250"/>
      <c r="DF101" s="250"/>
      <c r="DG101" s="250"/>
      <c r="DH101" s="250"/>
      <c r="DI101" s="250"/>
      <c r="DJ101" s="250">
        <v>3902572.26</v>
      </c>
      <c r="DK101" s="250"/>
      <c r="DL101" s="250"/>
      <c r="DM101" s="250"/>
      <c r="DN101" s="250"/>
      <c r="DO101" s="250"/>
      <c r="DP101" s="250"/>
      <c r="DQ101" s="250"/>
      <c r="DR101" s="250"/>
      <c r="DS101" s="250"/>
      <c r="DT101" s="250"/>
      <c r="DU101" s="250"/>
      <c r="DV101" s="250"/>
      <c r="DW101" s="250"/>
      <c r="DX101" s="250"/>
      <c r="DY101" s="250"/>
      <c r="DZ101" s="250"/>
      <c r="EA101" s="250"/>
      <c r="EB101" s="250"/>
      <c r="EC101" s="250"/>
      <c r="ED101" s="250"/>
      <c r="EE101" s="250"/>
      <c r="EF101" s="250"/>
      <c r="EG101" s="250"/>
      <c r="EH101" s="250"/>
      <c r="EI101" s="250"/>
      <c r="EJ101" s="250"/>
      <c r="EK101" s="250"/>
      <c r="EL101" s="250"/>
      <c r="EM101" s="250"/>
      <c r="EN101" s="250"/>
      <c r="EO101" s="250"/>
      <c r="EP101" s="250"/>
      <c r="EQ101" s="250"/>
      <c r="ER101" s="250"/>
      <c r="ES101" s="250"/>
      <c r="ET101" s="233">
        <f>SUM(CR101:ES101)</f>
        <v>3959572.26</v>
      </c>
      <c r="EU101" s="233"/>
      <c r="EV101" s="233"/>
      <c r="EW101" s="233"/>
      <c r="EX101" s="233"/>
      <c r="EY101" s="233"/>
      <c r="EZ101" s="233"/>
      <c r="FA101" s="233"/>
      <c r="FB101" s="233"/>
      <c r="FC101" s="233"/>
      <c r="FD101" s="233"/>
      <c r="FE101" s="233"/>
      <c r="FF101" s="233"/>
      <c r="FG101" s="233"/>
      <c r="FH101" s="233"/>
      <c r="FI101" s="233"/>
      <c r="FJ101" s="233"/>
      <c r="FK101" s="234"/>
    </row>
    <row r="102" spans="1:194" ht="15" customHeight="1">
      <c r="A102" s="213" t="s">
        <v>202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4"/>
      <c r="BZ102" s="65" t="s">
        <v>203</v>
      </c>
      <c r="CA102" s="66"/>
      <c r="CB102" s="66"/>
      <c r="CC102" s="66"/>
      <c r="CD102" s="66"/>
      <c r="CE102" s="66"/>
      <c r="CF102" s="66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233">
        <f>CR103-CR105</f>
        <v>0</v>
      </c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>
        <f>DJ103-DJ105</f>
        <v>-76787.15000000014</v>
      </c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33"/>
      <c r="DW102" s="233"/>
      <c r="DX102" s="233"/>
      <c r="DY102" s="233"/>
      <c r="DZ102" s="233"/>
      <c r="EA102" s="233"/>
      <c r="EB102" s="233">
        <f>EB103-EB105</f>
        <v>0</v>
      </c>
      <c r="EC102" s="233"/>
      <c r="ED102" s="233"/>
      <c r="EE102" s="233"/>
      <c r="EF102" s="233"/>
      <c r="EG102" s="233"/>
      <c r="EH102" s="233"/>
      <c r="EI102" s="233"/>
      <c r="EJ102" s="233"/>
      <c r="EK102" s="233"/>
      <c r="EL102" s="233"/>
      <c r="EM102" s="233"/>
      <c r="EN102" s="233"/>
      <c r="EO102" s="233"/>
      <c r="EP102" s="233"/>
      <c r="EQ102" s="233"/>
      <c r="ER102" s="233"/>
      <c r="ES102" s="233"/>
      <c r="ET102" s="233">
        <f>SUM(CR102:ES102)</f>
        <v>-76787.15000000014</v>
      </c>
      <c r="EU102" s="233"/>
      <c r="EV102" s="233"/>
      <c r="EW102" s="233"/>
      <c r="EX102" s="233"/>
      <c r="EY102" s="233"/>
      <c r="EZ102" s="233"/>
      <c r="FA102" s="233"/>
      <c r="FB102" s="233"/>
      <c r="FC102" s="233"/>
      <c r="FD102" s="233"/>
      <c r="FE102" s="233"/>
      <c r="FF102" s="233"/>
      <c r="FG102" s="233"/>
      <c r="FH102" s="233"/>
      <c r="FI102" s="233"/>
      <c r="FJ102" s="233"/>
      <c r="FK102" s="234"/>
    </row>
    <row r="103" spans="1:194" ht="12" customHeight="1">
      <c r="A103" s="205" t="s">
        <v>23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6"/>
      <c r="BZ103" s="79" t="s">
        <v>206</v>
      </c>
      <c r="CA103" s="80"/>
      <c r="CB103" s="80"/>
      <c r="CC103" s="80"/>
      <c r="CD103" s="80"/>
      <c r="CE103" s="80"/>
      <c r="CF103" s="81"/>
      <c r="CG103" s="73" t="s">
        <v>208</v>
      </c>
      <c r="CH103" s="74"/>
      <c r="CI103" s="74"/>
      <c r="CJ103" s="74"/>
      <c r="CK103" s="74"/>
      <c r="CL103" s="74"/>
      <c r="CM103" s="74"/>
      <c r="CN103" s="74"/>
      <c r="CO103" s="74"/>
      <c r="CP103" s="74"/>
      <c r="CQ103" s="75"/>
      <c r="CR103" s="235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7"/>
      <c r="DJ103" s="311">
        <v>996892.69</v>
      </c>
      <c r="DK103" s="312"/>
      <c r="DL103" s="312"/>
      <c r="DM103" s="312"/>
      <c r="DN103" s="312"/>
      <c r="DO103" s="312"/>
      <c r="DP103" s="312"/>
      <c r="DQ103" s="312"/>
      <c r="DR103" s="312"/>
      <c r="DS103" s="312"/>
      <c r="DT103" s="312"/>
      <c r="DU103" s="312"/>
      <c r="DV103" s="312"/>
      <c r="DW103" s="312"/>
      <c r="DX103" s="312"/>
      <c r="DY103" s="312"/>
      <c r="DZ103" s="312"/>
      <c r="EA103" s="313"/>
      <c r="EB103" s="235"/>
      <c r="EC103" s="236"/>
      <c r="ED103" s="236"/>
      <c r="EE103" s="236"/>
      <c r="EF103" s="236"/>
      <c r="EG103" s="236"/>
      <c r="EH103" s="236"/>
      <c r="EI103" s="236"/>
      <c r="EJ103" s="236"/>
      <c r="EK103" s="236"/>
      <c r="EL103" s="236"/>
      <c r="EM103" s="236"/>
      <c r="EN103" s="236"/>
      <c r="EO103" s="236"/>
      <c r="EP103" s="236"/>
      <c r="EQ103" s="236"/>
      <c r="ER103" s="236"/>
      <c r="ES103" s="237"/>
      <c r="ET103" s="241">
        <f>SUM(CR103:ES104)</f>
        <v>996892.69</v>
      </c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3"/>
    </row>
    <row r="104" spans="1:194" ht="12" customHeight="1">
      <c r="A104" s="209" t="s">
        <v>204</v>
      </c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10"/>
      <c r="BZ104" s="82"/>
      <c r="CA104" s="83"/>
      <c r="CB104" s="83"/>
      <c r="CC104" s="83"/>
      <c r="CD104" s="83"/>
      <c r="CE104" s="83"/>
      <c r="CF104" s="84"/>
      <c r="CG104" s="76"/>
      <c r="CH104" s="77"/>
      <c r="CI104" s="77"/>
      <c r="CJ104" s="77"/>
      <c r="CK104" s="77"/>
      <c r="CL104" s="77"/>
      <c r="CM104" s="77"/>
      <c r="CN104" s="77"/>
      <c r="CO104" s="77"/>
      <c r="CP104" s="77"/>
      <c r="CQ104" s="78"/>
      <c r="CR104" s="238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40"/>
      <c r="DJ104" s="314"/>
      <c r="DK104" s="315"/>
      <c r="DL104" s="315"/>
      <c r="DM104" s="315"/>
      <c r="DN104" s="315"/>
      <c r="DO104" s="315"/>
      <c r="DP104" s="315"/>
      <c r="DQ104" s="315"/>
      <c r="DR104" s="315"/>
      <c r="DS104" s="315"/>
      <c r="DT104" s="315"/>
      <c r="DU104" s="315"/>
      <c r="DV104" s="315"/>
      <c r="DW104" s="315"/>
      <c r="DX104" s="315"/>
      <c r="DY104" s="315"/>
      <c r="DZ104" s="315"/>
      <c r="EA104" s="316"/>
      <c r="EB104" s="238"/>
      <c r="EC104" s="239"/>
      <c r="ED104" s="239"/>
      <c r="EE104" s="239"/>
      <c r="EF104" s="239"/>
      <c r="EG104" s="239"/>
      <c r="EH104" s="239"/>
      <c r="EI104" s="239"/>
      <c r="EJ104" s="239"/>
      <c r="EK104" s="239"/>
      <c r="EL104" s="239"/>
      <c r="EM104" s="239"/>
      <c r="EN104" s="239"/>
      <c r="EO104" s="239"/>
      <c r="EP104" s="239"/>
      <c r="EQ104" s="239"/>
      <c r="ER104" s="239"/>
      <c r="ES104" s="240"/>
      <c r="ET104" s="244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6"/>
    </row>
    <row r="105" spans="1:194" ht="15" customHeight="1">
      <c r="A105" s="211" t="s">
        <v>205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2"/>
      <c r="BZ105" s="65" t="s">
        <v>207</v>
      </c>
      <c r="CA105" s="66"/>
      <c r="CB105" s="66"/>
      <c r="CC105" s="66"/>
      <c r="CD105" s="66"/>
      <c r="CE105" s="66"/>
      <c r="CF105" s="66"/>
      <c r="CG105" s="97" t="s">
        <v>208</v>
      </c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250"/>
      <c r="CS105" s="250"/>
      <c r="CT105" s="250"/>
      <c r="CU105" s="250"/>
      <c r="CV105" s="250"/>
      <c r="CW105" s="250"/>
      <c r="CX105" s="250"/>
      <c r="CY105" s="250"/>
      <c r="CZ105" s="250"/>
      <c r="DA105" s="250"/>
      <c r="DB105" s="250"/>
      <c r="DC105" s="250"/>
      <c r="DD105" s="250"/>
      <c r="DE105" s="250"/>
      <c r="DF105" s="250"/>
      <c r="DG105" s="250"/>
      <c r="DH105" s="250"/>
      <c r="DI105" s="250"/>
      <c r="DJ105" s="309">
        <v>1073679.8400000001</v>
      </c>
      <c r="DK105" s="309"/>
      <c r="DL105" s="309"/>
      <c r="DM105" s="309"/>
      <c r="DN105" s="309"/>
      <c r="DO105" s="309"/>
      <c r="DP105" s="309"/>
      <c r="DQ105" s="309"/>
      <c r="DR105" s="309"/>
      <c r="DS105" s="309"/>
      <c r="DT105" s="309"/>
      <c r="DU105" s="309"/>
      <c r="DV105" s="309"/>
      <c r="DW105" s="309"/>
      <c r="DX105" s="309"/>
      <c r="DY105" s="309"/>
      <c r="DZ105" s="309"/>
      <c r="EA105" s="309"/>
      <c r="EB105" s="250"/>
      <c r="EC105" s="250"/>
      <c r="ED105" s="250"/>
      <c r="EE105" s="250"/>
      <c r="EF105" s="250"/>
      <c r="EG105" s="250"/>
      <c r="EH105" s="250"/>
      <c r="EI105" s="250"/>
      <c r="EJ105" s="250"/>
      <c r="EK105" s="250"/>
      <c r="EL105" s="250"/>
      <c r="EM105" s="250"/>
      <c r="EN105" s="250"/>
      <c r="EO105" s="250"/>
      <c r="EP105" s="250"/>
      <c r="EQ105" s="250"/>
      <c r="ER105" s="250"/>
      <c r="ES105" s="250"/>
      <c r="ET105" s="233">
        <f>SUM(CR105:ES105)</f>
        <v>1073679.8400000001</v>
      </c>
      <c r="EU105" s="233"/>
      <c r="EV105" s="233"/>
      <c r="EW105" s="233"/>
      <c r="EX105" s="233"/>
      <c r="EY105" s="233"/>
      <c r="EZ105" s="233"/>
      <c r="FA105" s="233"/>
      <c r="FB105" s="233"/>
      <c r="FC105" s="233"/>
      <c r="FD105" s="233"/>
      <c r="FE105" s="233"/>
      <c r="FF105" s="233"/>
      <c r="FG105" s="233"/>
      <c r="FH105" s="233"/>
      <c r="FI105" s="233"/>
      <c r="FJ105" s="233"/>
      <c r="FK105" s="234"/>
    </row>
    <row r="106" spans="1:194" ht="15" customHeight="1">
      <c r="FJ106" s="42"/>
      <c r="FK106" s="41" t="s">
        <v>164</v>
      </c>
    </row>
    <row r="107" spans="1:194" s="12" customFormat="1" ht="33" customHeight="1">
      <c r="A107" s="161" t="s">
        <v>136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 t="s">
        <v>137</v>
      </c>
      <c r="CA107" s="123"/>
      <c r="CB107" s="123"/>
      <c r="CC107" s="123"/>
      <c r="CD107" s="123"/>
      <c r="CE107" s="123"/>
      <c r="CF107" s="123"/>
      <c r="CG107" s="123" t="s">
        <v>173</v>
      </c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253" t="s">
        <v>174</v>
      </c>
      <c r="CS107" s="253"/>
      <c r="CT107" s="253"/>
      <c r="CU107" s="253"/>
      <c r="CV107" s="253"/>
      <c r="CW107" s="253"/>
      <c r="CX107" s="253"/>
      <c r="CY107" s="253"/>
      <c r="CZ107" s="253"/>
      <c r="DA107" s="253"/>
      <c r="DB107" s="253"/>
      <c r="DC107" s="253"/>
      <c r="DD107" s="253"/>
      <c r="DE107" s="253"/>
      <c r="DF107" s="253"/>
      <c r="DG107" s="253"/>
      <c r="DH107" s="253"/>
      <c r="DI107" s="253"/>
      <c r="DJ107" s="253" t="s">
        <v>175</v>
      </c>
      <c r="DK107" s="253"/>
      <c r="DL107" s="253"/>
      <c r="DM107" s="253"/>
      <c r="DN107" s="253"/>
      <c r="DO107" s="253"/>
      <c r="DP107" s="253"/>
      <c r="DQ107" s="253"/>
      <c r="DR107" s="253"/>
      <c r="DS107" s="253"/>
      <c r="DT107" s="253"/>
      <c r="DU107" s="253"/>
      <c r="DV107" s="253"/>
      <c r="DW107" s="253"/>
      <c r="DX107" s="253"/>
      <c r="DY107" s="253"/>
      <c r="DZ107" s="253"/>
      <c r="EA107" s="253"/>
      <c r="EB107" s="253" t="s">
        <v>2</v>
      </c>
      <c r="EC107" s="253"/>
      <c r="ED107" s="253"/>
      <c r="EE107" s="253"/>
      <c r="EF107" s="253"/>
      <c r="EG107" s="253"/>
      <c r="EH107" s="253"/>
      <c r="EI107" s="253"/>
      <c r="EJ107" s="253"/>
      <c r="EK107" s="253"/>
      <c r="EL107" s="253"/>
      <c r="EM107" s="253"/>
      <c r="EN107" s="253"/>
      <c r="EO107" s="253"/>
      <c r="EP107" s="253"/>
      <c r="EQ107" s="253"/>
      <c r="ER107" s="253"/>
      <c r="ES107" s="253"/>
      <c r="ET107" s="253" t="s">
        <v>1</v>
      </c>
      <c r="EU107" s="253"/>
      <c r="EV107" s="253"/>
      <c r="EW107" s="253"/>
      <c r="EX107" s="253"/>
      <c r="EY107" s="253"/>
      <c r="EZ107" s="253"/>
      <c r="FA107" s="253"/>
      <c r="FB107" s="253"/>
      <c r="FC107" s="253"/>
      <c r="FD107" s="253"/>
      <c r="FE107" s="253"/>
      <c r="FF107" s="253"/>
      <c r="FG107" s="253"/>
      <c r="FH107" s="253"/>
      <c r="FI107" s="253"/>
      <c r="FJ107" s="253"/>
      <c r="FK107" s="256"/>
      <c r="FL107" s="39"/>
      <c r="FM107" s="39"/>
      <c r="FN107" s="39"/>
    </row>
    <row r="108" spans="1:194" s="13" customFormat="1" ht="12" customHeight="1" thickBot="1">
      <c r="A108" s="158">
        <v>1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98">
        <v>2</v>
      </c>
      <c r="CA108" s="98"/>
      <c r="CB108" s="98"/>
      <c r="CC108" s="98"/>
      <c r="CD108" s="98"/>
      <c r="CE108" s="98"/>
      <c r="CF108" s="98"/>
      <c r="CG108" s="98">
        <v>3</v>
      </c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255">
        <v>4</v>
      </c>
      <c r="CS108" s="255"/>
      <c r="CT108" s="255"/>
      <c r="CU108" s="255"/>
      <c r="CV108" s="255"/>
      <c r="CW108" s="255"/>
      <c r="CX108" s="2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>
        <v>5</v>
      </c>
      <c r="DK108" s="255"/>
      <c r="DL108" s="255"/>
      <c r="DM108" s="255"/>
      <c r="DN108" s="255"/>
      <c r="DO108" s="255"/>
      <c r="DP108" s="255"/>
      <c r="DQ108" s="255"/>
      <c r="DR108" s="255"/>
      <c r="DS108" s="255"/>
      <c r="DT108" s="255"/>
      <c r="DU108" s="255"/>
      <c r="DV108" s="255"/>
      <c r="DW108" s="255"/>
      <c r="DX108" s="255"/>
      <c r="DY108" s="255"/>
      <c r="DZ108" s="255"/>
      <c r="EA108" s="255"/>
      <c r="EB108" s="255">
        <v>6</v>
      </c>
      <c r="EC108" s="255"/>
      <c r="ED108" s="255"/>
      <c r="EE108" s="255"/>
      <c r="EF108" s="255"/>
      <c r="EG108" s="255"/>
      <c r="EH108" s="255"/>
      <c r="EI108" s="255"/>
      <c r="EJ108" s="255"/>
      <c r="EK108" s="255"/>
      <c r="EL108" s="255"/>
      <c r="EM108" s="255"/>
      <c r="EN108" s="255"/>
      <c r="EO108" s="255"/>
      <c r="EP108" s="255"/>
      <c r="EQ108" s="255"/>
      <c r="ER108" s="255"/>
      <c r="ES108" s="255"/>
      <c r="ET108" s="255">
        <v>7</v>
      </c>
      <c r="EU108" s="255"/>
      <c r="EV108" s="255"/>
      <c r="EW108" s="255"/>
      <c r="EX108" s="255"/>
      <c r="EY108" s="255"/>
      <c r="EZ108" s="255"/>
      <c r="FA108" s="255"/>
      <c r="FB108" s="255"/>
      <c r="FC108" s="255"/>
      <c r="FD108" s="255"/>
      <c r="FE108" s="255"/>
      <c r="FF108" s="255"/>
      <c r="FG108" s="255"/>
      <c r="FH108" s="255"/>
      <c r="FI108" s="255"/>
      <c r="FJ108" s="255"/>
      <c r="FK108" s="269"/>
      <c r="FL108" s="40"/>
      <c r="FM108" s="40"/>
      <c r="FN108" s="40"/>
    </row>
    <row r="109" spans="1:194" ht="25.5" customHeight="1">
      <c r="A109" s="207" t="s">
        <v>98</v>
      </c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8"/>
      <c r="BZ109" s="138" t="s">
        <v>95</v>
      </c>
      <c r="CA109" s="139"/>
      <c r="CB109" s="139"/>
      <c r="CC109" s="139"/>
      <c r="CD109" s="139"/>
      <c r="CE109" s="139"/>
      <c r="CF109" s="139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254">
        <f>CR110-CR138</f>
        <v>19166.200000000186</v>
      </c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>
        <f>DJ110-DJ138</f>
        <v>2592297</v>
      </c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>
        <f>EB110-EB138</f>
        <v>0</v>
      </c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>
        <f>SUM(CR109:ES109)</f>
        <v>2611463.2000000002</v>
      </c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  <c r="FF109" s="254"/>
      <c r="FG109" s="254"/>
      <c r="FH109" s="254"/>
      <c r="FI109" s="254"/>
      <c r="FJ109" s="254"/>
      <c r="FK109" s="270"/>
    </row>
    <row r="110" spans="1:194" ht="23.25" customHeight="1">
      <c r="A110" s="124" t="s">
        <v>235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5"/>
      <c r="BZ110" s="65" t="s">
        <v>101</v>
      </c>
      <c r="CA110" s="66"/>
      <c r="CB110" s="66"/>
      <c r="CC110" s="66"/>
      <c r="CD110" s="66"/>
      <c r="CE110" s="66"/>
      <c r="CF110" s="66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233">
        <f>CR111+CR115+CR119+CR123+CR127+CR131</f>
        <v>11581.950000000186</v>
      </c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>
        <f>DJ111+DJ115+DJ119+DJ123+DJ127+DJ131</f>
        <v>2755130.1400000006</v>
      </c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33"/>
      <c r="DW110" s="233"/>
      <c r="DX110" s="233"/>
      <c r="DY110" s="233"/>
      <c r="DZ110" s="233"/>
      <c r="EA110" s="233"/>
      <c r="EB110" s="233">
        <f>EB111+EB115+EB119+EB123+EB127+EB131</f>
        <v>0</v>
      </c>
      <c r="EC110" s="233"/>
      <c r="ED110" s="233"/>
      <c r="EE110" s="233"/>
      <c r="EF110" s="233"/>
      <c r="EG110" s="233"/>
      <c r="EH110" s="233"/>
      <c r="EI110" s="233"/>
      <c r="EJ110" s="233"/>
      <c r="EK110" s="233"/>
      <c r="EL110" s="233"/>
      <c r="EM110" s="233"/>
      <c r="EN110" s="233"/>
      <c r="EO110" s="233"/>
      <c r="EP110" s="233"/>
      <c r="EQ110" s="233"/>
      <c r="ER110" s="233"/>
      <c r="ES110" s="233"/>
      <c r="ET110" s="233">
        <f>SUM(CR110:ES110)</f>
        <v>2766712.0900000008</v>
      </c>
      <c r="EU110" s="233"/>
      <c r="EV110" s="233"/>
      <c r="EW110" s="233"/>
      <c r="EX110" s="233"/>
      <c r="EY110" s="233"/>
      <c r="EZ110" s="233"/>
      <c r="FA110" s="233"/>
      <c r="FB110" s="233"/>
      <c r="FC110" s="233"/>
      <c r="FD110" s="233"/>
      <c r="FE110" s="233"/>
      <c r="FF110" s="233"/>
      <c r="FG110" s="233"/>
      <c r="FH110" s="233"/>
      <c r="FI110" s="233"/>
      <c r="FJ110" s="233"/>
      <c r="FK110" s="234"/>
      <c r="FM110" s="229"/>
      <c r="FN110" s="229"/>
      <c r="FO110" s="229"/>
      <c r="FP110" s="229"/>
      <c r="FQ110" s="229"/>
      <c r="FR110" s="229"/>
      <c r="FS110" s="229"/>
      <c r="FT110" s="229"/>
      <c r="FU110" s="229"/>
      <c r="FV110" s="229"/>
      <c r="FW110" s="229"/>
      <c r="FX110" s="229"/>
      <c r="FY110" s="229"/>
      <c r="FZ110" s="47"/>
      <c r="GA110" s="229"/>
      <c r="GB110" s="229"/>
      <c r="GC110" s="229"/>
      <c r="GD110" s="229"/>
      <c r="GE110" s="229"/>
      <c r="GF110" s="229"/>
      <c r="GG110" s="229"/>
      <c r="GH110" s="229"/>
      <c r="GI110" s="229"/>
      <c r="GJ110" s="229"/>
      <c r="GK110" s="229"/>
      <c r="GL110" s="229"/>
    </row>
    <row r="111" spans="1:194" ht="15" customHeight="1">
      <c r="A111" s="126" t="s">
        <v>209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7"/>
      <c r="BZ111" s="65" t="s">
        <v>102</v>
      </c>
      <c r="CA111" s="66"/>
      <c r="CB111" s="66"/>
      <c r="CC111" s="66"/>
      <c r="CD111" s="66"/>
      <c r="CE111" s="66"/>
      <c r="CF111" s="66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233">
        <f>CR112-CR114</f>
        <v>0</v>
      </c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3"/>
      <c r="DD111" s="233"/>
      <c r="DE111" s="233"/>
      <c r="DF111" s="233"/>
      <c r="DG111" s="233"/>
      <c r="DH111" s="233"/>
      <c r="DI111" s="233"/>
      <c r="DJ111" s="233">
        <f>DJ112-DJ114</f>
        <v>199500.6799999997</v>
      </c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33"/>
      <c r="DW111" s="233"/>
      <c r="DX111" s="233"/>
      <c r="DY111" s="233"/>
      <c r="DZ111" s="233"/>
      <c r="EA111" s="233"/>
      <c r="EB111" s="233">
        <f>EB112-EB114</f>
        <v>0</v>
      </c>
      <c r="EC111" s="233"/>
      <c r="ED111" s="233"/>
      <c r="EE111" s="233"/>
      <c r="EF111" s="233"/>
      <c r="EG111" s="233"/>
      <c r="EH111" s="233"/>
      <c r="EI111" s="233"/>
      <c r="EJ111" s="233"/>
      <c r="EK111" s="233"/>
      <c r="EL111" s="233"/>
      <c r="EM111" s="233"/>
      <c r="EN111" s="233"/>
      <c r="EO111" s="233"/>
      <c r="EP111" s="233"/>
      <c r="EQ111" s="233"/>
      <c r="ER111" s="233"/>
      <c r="ES111" s="233"/>
      <c r="ET111" s="233">
        <f>SUM(CR111:ES111)</f>
        <v>199500.6799999997</v>
      </c>
      <c r="EU111" s="233"/>
      <c r="EV111" s="233"/>
      <c r="EW111" s="233"/>
      <c r="EX111" s="233"/>
      <c r="EY111" s="233"/>
      <c r="EZ111" s="233"/>
      <c r="FA111" s="233"/>
      <c r="FB111" s="233"/>
      <c r="FC111" s="233"/>
      <c r="FD111" s="233"/>
      <c r="FE111" s="233"/>
      <c r="FF111" s="233"/>
      <c r="FG111" s="233"/>
      <c r="FH111" s="233"/>
      <c r="FI111" s="233"/>
      <c r="FJ111" s="233"/>
      <c r="FK111" s="234"/>
      <c r="FM111" s="32" t="s">
        <v>258</v>
      </c>
    </row>
    <row r="112" spans="1:194" ht="12" customHeight="1">
      <c r="A112" s="128" t="s">
        <v>23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9"/>
      <c r="BZ112" s="79" t="s">
        <v>103</v>
      </c>
      <c r="CA112" s="80"/>
      <c r="CB112" s="80"/>
      <c r="CC112" s="80"/>
      <c r="CD112" s="80"/>
      <c r="CE112" s="80"/>
      <c r="CF112" s="81"/>
      <c r="CG112" s="73">
        <v>510</v>
      </c>
      <c r="CH112" s="74"/>
      <c r="CI112" s="74"/>
      <c r="CJ112" s="74"/>
      <c r="CK112" s="74"/>
      <c r="CL112" s="74"/>
      <c r="CM112" s="74"/>
      <c r="CN112" s="74"/>
      <c r="CO112" s="74"/>
      <c r="CP112" s="74"/>
      <c r="CQ112" s="75"/>
      <c r="CR112" s="235">
        <v>5258010</v>
      </c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7"/>
      <c r="DJ112" s="235">
        <v>45947745.369999997</v>
      </c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36"/>
      <c r="DX112" s="236"/>
      <c r="DY112" s="236"/>
      <c r="DZ112" s="236"/>
      <c r="EA112" s="237"/>
      <c r="EB112" s="235"/>
      <c r="EC112" s="236"/>
      <c r="ED112" s="236"/>
      <c r="EE112" s="236"/>
      <c r="EF112" s="236"/>
      <c r="EG112" s="236"/>
      <c r="EH112" s="236"/>
      <c r="EI112" s="236"/>
      <c r="EJ112" s="236"/>
      <c r="EK112" s="236"/>
      <c r="EL112" s="236"/>
      <c r="EM112" s="236"/>
      <c r="EN112" s="236"/>
      <c r="EO112" s="236"/>
      <c r="EP112" s="236"/>
      <c r="EQ112" s="236"/>
      <c r="ER112" s="236"/>
      <c r="ES112" s="237"/>
      <c r="ET112" s="241">
        <f>SUM(CR112:ES113)</f>
        <v>51205755.369999997</v>
      </c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3"/>
    </row>
    <row r="113" spans="1:194" ht="12" customHeight="1">
      <c r="A113" s="196" t="s">
        <v>210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7"/>
      <c r="BZ113" s="82"/>
      <c r="CA113" s="83"/>
      <c r="CB113" s="83"/>
      <c r="CC113" s="83"/>
      <c r="CD113" s="83"/>
      <c r="CE113" s="83"/>
      <c r="CF113" s="84"/>
      <c r="CG113" s="76"/>
      <c r="CH113" s="77"/>
      <c r="CI113" s="77"/>
      <c r="CJ113" s="77"/>
      <c r="CK113" s="77"/>
      <c r="CL113" s="77"/>
      <c r="CM113" s="77"/>
      <c r="CN113" s="77"/>
      <c r="CO113" s="77"/>
      <c r="CP113" s="77"/>
      <c r="CQ113" s="78"/>
      <c r="CR113" s="238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40"/>
      <c r="DJ113" s="238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40"/>
      <c r="EB113" s="238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40"/>
      <c r="ET113" s="244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6"/>
      <c r="FM113" s="230" t="s">
        <v>259</v>
      </c>
      <c r="FN113" s="230"/>
      <c r="FO113" s="230"/>
      <c r="FP113" s="230"/>
      <c r="FQ113" s="230"/>
      <c r="FR113" s="230"/>
      <c r="FS113" s="230"/>
      <c r="FT113" s="230"/>
      <c r="FU113" s="230"/>
      <c r="FV113" s="230"/>
      <c r="FW113" s="230"/>
      <c r="FX113" s="230"/>
      <c r="FY113" s="230"/>
      <c r="FZ113" s="230"/>
      <c r="GA113" s="230"/>
      <c r="GB113" s="230"/>
      <c r="GC113" s="230"/>
      <c r="GD113" s="230"/>
      <c r="GE113" s="230"/>
      <c r="GF113" s="230"/>
      <c r="GG113" s="230"/>
      <c r="GH113" s="230"/>
      <c r="GI113" s="230"/>
      <c r="GJ113" s="230"/>
      <c r="GK113" s="230"/>
      <c r="GL113" s="230"/>
    </row>
    <row r="114" spans="1:194" ht="15" customHeight="1">
      <c r="A114" s="135" t="s">
        <v>211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6"/>
      <c r="BZ114" s="65" t="s">
        <v>104</v>
      </c>
      <c r="CA114" s="66"/>
      <c r="CB114" s="66"/>
      <c r="CC114" s="66"/>
      <c r="CD114" s="66"/>
      <c r="CE114" s="66"/>
      <c r="CF114" s="66"/>
      <c r="CG114" s="97">
        <v>610</v>
      </c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250">
        <v>5258010</v>
      </c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>
        <v>45748244.689999998</v>
      </c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33">
        <f>SUM(CR114:ES114)</f>
        <v>51006254.689999998</v>
      </c>
      <c r="EU114" s="233"/>
      <c r="EV114" s="233"/>
      <c r="EW114" s="233"/>
      <c r="EX114" s="233"/>
      <c r="EY114" s="233"/>
      <c r="EZ114" s="233"/>
      <c r="FA114" s="233"/>
      <c r="FB114" s="233"/>
      <c r="FC114" s="233"/>
      <c r="FD114" s="233"/>
      <c r="FE114" s="233"/>
      <c r="FF114" s="233"/>
      <c r="FG114" s="233"/>
      <c r="FH114" s="233"/>
      <c r="FI114" s="233"/>
      <c r="FJ114" s="233"/>
      <c r="FK114" s="234"/>
      <c r="FM114" s="230"/>
      <c r="FN114" s="230"/>
      <c r="FO114" s="230"/>
      <c r="FP114" s="230"/>
      <c r="FQ114" s="230"/>
      <c r="FR114" s="230"/>
      <c r="FS114" s="230"/>
      <c r="FT114" s="230"/>
      <c r="FU114" s="230"/>
      <c r="FV114" s="230"/>
      <c r="FW114" s="230"/>
      <c r="FX114" s="230"/>
      <c r="FY114" s="230"/>
      <c r="FZ114" s="230"/>
      <c r="GA114" s="230"/>
      <c r="GB114" s="230"/>
      <c r="GC114" s="230"/>
      <c r="GD114" s="230"/>
      <c r="GE114" s="230"/>
      <c r="GF114" s="230"/>
      <c r="GG114" s="230"/>
      <c r="GH114" s="230"/>
      <c r="GI114" s="230"/>
      <c r="GJ114" s="230"/>
      <c r="GK114" s="230"/>
      <c r="GL114" s="230"/>
    </row>
    <row r="115" spans="1:194" ht="15" customHeight="1">
      <c r="A115" s="126" t="s">
        <v>212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7"/>
      <c r="BZ115" s="65" t="s">
        <v>105</v>
      </c>
      <c r="CA115" s="66"/>
      <c r="CB115" s="66"/>
      <c r="CC115" s="66"/>
      <c r="CD115" s="66"/>
      <c r="CE115" s="66"/>
      <c r="CF115" s="66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233">
        <f>CR116-CR118</f>
        <v>0</v>
      </c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>
        <f>DJ116-DJ118</f>
        <v>0</v>
      </c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33"/>
      <c r="DW115" s="233"/>
      <c r="DX115" s="233"/>
      <c r="DY115" s="233"/>
      <c r="DZ115" s="233"/>
      <c r="EA115" s="233"/>
      <c r="EB115" s="233">
        <f>EB116-EB118</f>
        <v>0</v>
      </c>
      <c r="EC115" s="233"/>
      <c r="ED115" s="233"/>
      <c r="EE115" s="233"/>
      <c r="EF115" s="233"/>
      <c r="EG115" s="233"/>
      <c r="EH115" s="233"/>
      <c r="EI115" s="233"/>
      <c r="EJ115" s="233"/>
      <c r="EK115" s="233"/>
      <c r="EL115" s="233"/>
      <c r="EM115" s="233"/>
      <c r="EN115" s="233"/>
      <c r="EO115" s="233"/>
      <c r="EP115" s="233"/>
      <c r="EQ115" s="233"/>
      <c r="ER115" s="233"/>
      <c r="ES115" s="233"/>
      <c r="ET115" s="233">
        <f>SUM(CR115:ES115)</f>
        <v>0</v>
      </c>
      <c r="EU115" s="233"/>
      <c r="EV115" s="233"/>
      <c r="EW115" s="233"/>
      <c r="EX115" s="233"/>
      <c r="EY115" s="233"/>
      <c r="EZ115" s="233"/>
      <c r="FA115" s="233"/>
      <c r="FB115" s="233"/>
      <c r="FC115" s="233"/>
      <c r="FD115" s="233"/>
      <c r="FE115" s="233"/>
      <c r="FF115" s="233"/>
      <c r="FG115" s="233"/>
      <c r="FH115" s="233"/>
      <c r="FI115" s="233"/>
      <c r="FJ115" s="233"/>
      <c r="FK115" s="234"/>
      <c r="FM115" s="230"/>
      <c r="FN115" s="230"/>
      <c r="FO115" s="230"/>
      <c r="FP115" s="230"/>
      <c r="FQ115" s="230"/>
      <c r="FR115" s="230"/>
      <c r="FS115" s="230"/>
      <c r="FT115" s="230"/>
      <c r="FU115" s="230"/>
      <c r="FV115" s="230"/>
      <c r="FW115" s="230"/>
      <c r="FX115" s="230"/>
      <c r="FY115" s="230"/>
      <c r="FZ115" s="230"/>
      <c r="GA115" s="230"/>
      <c r="GB115" s="230"/>
      <c r="GC115" s="230"/>
      <c r="GD115" s="230"/>
      <c r="GE115" s="230"/>
      <c r="GF115" s="230"/>
      <c r="GG115" s="230"/>
      <c r="GH115" s="230"/>
      <c r="GI115" s="230"/>
      <c r="GJ115" s="230"/>
      <c r="GK115" s="230"/>
      <c r="GL115" s="230"/>
    </row>
    <row r="116" spans="1:194" ht="12" customHeight="1">
      <c r="A116" s="128" t="s">
        <v>23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9"/>
      <c r="BZ116" s="79" t="s">
        <v>106</v>
      </c>
      <c r="CA116" s="80"/>
      <c r="CB116" s="80"/>
      <c r="CC116" s="80"/>
      <c r="CD116" s="80"/>
      <c r="CE116" s="80"/>
      <c r="CF116" s="81"/>
      <c r="CG116" s="73">
        <v>520</v>
      </c>
      <c r="CH116" s="74"/>
      <c r="CI116" s="74"/>
      <c r="CJ116" s="74"/>
      <c r="CK116" s="74"/>
      <c r="CL116" s="74"/>
      <c r="CM116" s="74"/>
      <c r="CN116" s="74"/>
      <c r="CO116" s="74"/>
      <c r="CP116" s="74"/>
      <c r="CQ116" s="75"/>
      <c r="CR116" s="235"/>
      <c r="CS116" s="236"/>
      <c r="CT116" s="236"/>
      <c r="CU116" s="236"/>
      <c r="CV116" s="236"/>
      <c r="CW116" s="236"/>
      <c r="CX116" s="236"/>
      <c r="CY116" s="236"/>
      <c r="CZ116" s="236"/>
      <c r="DA116" s="236"/>
      <c r="DB116" s="236"/>
      <c r="DC116" s="236"/>
      <c r="DD116" s="236"/>
      <c r="DE116" s="236"/>
      <c r="DF116" s="236"/>
      <c r="DG116" s="236"/>
      <c r="DH116" s="236"/>
      <c r="DI116" s="237"/>
      <c r="DJ116" s="235"/>
      <c r="DK116" s="236"/>
      <c r="DL116" s="236"/>
      <c r="DM116" s="236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6"/>
      <c r="DX116" s="236"/>
      <c r="DY116" s="236"/>
      <c r="DZ116" s="236"/>
      <c r="EA116" s="237"/>
      <c r="EB116" s="235"/>
      <c r="EC116" s="236"/>
      <c r="ED116" s="236"/>
      <c r="EE116" s="236"/>
      <c r="EF116" s="236"/>
      <c r="EG116" s="236"/>
      <c r="EH116" s="236"/>
      <c r="EI116" s="236"/>
      <c r="EJ116" s="236"/>
      <c r="EK116" s="236"/>
      <c r="EL116" s="236"/>
      <c r="EM116" s="236"/>
      <c r="EN116" s="236"/>
      <c r="EO116" s="236"/>
      <c r="EP116" s="236"/>
      <c r="EQ116" s="236"/>
      <c r="ER116" s="236"/>
      <c r="ES116" s="237"/>
      <c r="ET116" s="241">
        <f>SUM(CR116:ES117)</f>
        <v>0</v>
      </c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3"/>
    </row>
    <row r="117" spans="1:194" ht="12" customHeight="1">
      <c r="A117" s="209" t="s">
        <v>213</v>
      </c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10"/>
      <c r="BZ117" s="82"/>
      <c r="CA117" s="83"/>
      <c r="CB117" s="83"/>
      <c r="CC117" s="83"/>
      <c r="CD117" s="83"/>
      <c r="CE117" s="83"/>
      <c r="CF117" s="84"/>
      <c r="CG117" s="76"/>
      <c r="CH117" s="77"/>
      <c r="CI117" s="77"/>
      <c r="CJ117" s="77"/>
      <c r="CK117" s="77"/>
      <c r="CL117" s="77"/>
      <c r="CM117" s="77"/>
      <c r="CN117" s="77"/>
      <c r="CO117" s="77"/>
      <c r="CP117" s="77"/>
      <c r="CQ117" s="78"/>
      <c r="CR117" s="238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40"/>
      <c r="DJ117" s="238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40"/>
      <c r="EB117" s="238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40"/>
      <c r="ET117" s="244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6"/>
    </row>
    <row r="118" spans="1:194" ht="15" customHeight="1">
      <c r="A118" s="211" t="s">
        <v>214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2"/>
      <c r="BZ118" s="65" t="s">
        <v>107</v>
      </c>
      <c r="CA118" s="66"/>
      <c r="CB118" s="66"/>
      <c r="CC118" s="66"/>
      <c r="CD118" s="66"/>
      <c r="CE118" s="66"/>
      <c r="CF118" s="66"/>
      <c r="CG118" s="97">
        <v>620</v>
      </c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250"/>
      <c r="CS118" s="250"/>
      <c r="CT118" s="250"/>
      <c r="CU118" s="250"/>
      <c r="CV118" s="250"/>
      <c r="CW118" s="250"/>
      <c r="CX118" s="250"/>
      <c r="CY118" s="250"/>
      <c r="CZ118" s="250"/>
      <c r="DA118" s="250"/>
      <c r="DB118" s="250"/>
      <c r="DC118" s="250"/>
      <c r="DD118" s="250"/>
      <c r="DE118" s="250"/>
      <c r="DF118" s="250"/>
      <c r="DG118" s="250"/>
      <c r="DH118" s="250"/>
      <c r="DI118" s="250"/>
      <c r="DJ118" s="250"/>
      <c r="DK118" s="250"/>
      <c r="DL118" s="250"/>
      <c r="DM118" s="250"/>
      <c r="DN118" s="250"/>
      <c r="DO118" s="250"/>
      <c r="DP118" s="250"/>
      <c r="DQ118" s="250"/>
      <c r="DR118" s="250"/>
      <c r="DS118" s="250"/>
      <c r="DT118" s="250"/>
      <c r="DU118" s="250"/>
      <c r="DV118" s="250"/>
      <c r="DW118" s="250"/>
      <c r="DX118" s="250"/>
      <c r="DY118" s="250"/>
      <c r="DZ118" s="250"/>
      <c r="EA118" s="250"/>
      <c r="EB118" s="250"/>
      <c r="EC118" s="250"/>
      <c r="ED118" s="250"/>
      <c r="EE118" s="250"/>
      <c r="EF118" s="250"/>
      <c r="EG118" s="250"/>
      <c r="EH118" s="250"/>
      <c r="EI118" s="250"/>
      <c r="EJ118" s="250"/>
      <c r="EK118" s="250"/>
      <c r="EL118" s="250"/>
      <c r="EM118" s="250"/>
      <c r="EN118" s="250"/>
      <c r="EO118" s="250"/>
      <c r="EP118" s="250"/>
      <c r="EQ118" s="250"/>
      <c r="ER118" s="250"/>
      <c r="ES118" s="250"/>
      <c r="ET118" s="233">
        <f>SUM(CR118:ES118)</f>
        <v>0</v>
      </c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4"/>
    </row>
    <row r="119" spans="1:194" ht="15" customHeight="1">
      <c r="A119" s="126" t="s">
        <v>96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7"/>
      <c r="BZ119" s="65" t="s">
        <v>108</v>
      </c>
      <c r="CA119" s="66"/>
      <c r="CB119" s="66"/>
      <c r="CC119" s="66"/>
      <c r="CD119" s="66"/>
      <c r="CE119" s="66"/>
      <c r="CF119" s="66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233">
        <f>CR120-CR122</f>
        <v>0</v>
      </c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>
        <f>DJ120-DJ122</f>
        <v>0</v>
      </c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>
        <f>EB120-EB122</f>
        <v>0</v>
      </c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>
        <f>SUM(CR119:ES119)</f>
        <v>0</v>
      </c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4"/>
    </row>
    <row r="120" spans="1:194" ht="12" customHeight="1">
      <c r="A120" s="128" t="s">
        <v>23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9"/>
      <c r="BZ120" s="79" t="s">
        <v>109</v>
      </c>
      <c r="CA120" s="80"/>
      <c r="CB120" s="80"/>
      <c r="CC120" s="80"/>
      <c r="CD120" s="80"/>
      <c r="CE120" s="80"/>
      <c r="CF120" s="81"/>
      <c r="CG120" s="73">
        <v>530</v>
      </c>
      <c r="CH120" s="74"/>
      <c r="CI120" s="74"/>
      <c r="CJ120" s="74"/>
      <c r="CK120" s="74"/>
      <c r="CL120" s="74"/>
      <c r="CM120" s="74"/>
      <c r="CN120" s="74"/>
      <c r="CO120" s="74"/>
      <c r="CP120" s="74"/>
      <c r="CQ120" s="75"/>
      <c r="CR120" s="235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7"/>
      <c r="DJ120" s="235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36"/>
      <c r="DX120" s="236"/>
      <c r="DY120" s="236"/>
      <c r="DZ120" s="236"/>
      <c r="EA120" s="237"/>
      <c r="EB120" s="235"/>
      <c r="EC120" s="236"/>
      <c r="ED120" s="236"/>
      <c r="EE120" s="236"/>
      <c r="EF120" s="236"/>
      <c r="EG120" s="236"/>
      <c r="EH120" s="236"/>
      <c r="EI120" s="236"/>
      <c r="EJ120" s="236"/>
      <c r="EK120" s="236"/>
      <c r="EL120" s="236"/>
      <c r="EM120" s="236"/>
      <c r="EN120" s="236"/>
      <c r="EO120" s="236"/>
      <c r="EP120" s="236"/>
      <c r="EQ120" s="236"/>
      <c r="ER120" s="236"/>
      <c r="ES120" s="237"/>
      <c r="ET120" s="241">
        <f>SUM(CR120:ES121)</f>
        <v>0</v>
      </c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3"/>
    </row>
    <row r="121" spans="1:194" ht="12" customHeight="1">
      <c r="A121" s="196" t="s">
        <v>99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7"/>
      <c r="BZ121" s="82"/>
      <c r="CA121" s="83"/>
      <c r="CB121" s="83"/>
      <c r="CC121" s="83"/>
      <c r="CD121" s="83"/>
      <c r="CE121" s="83"/>
      <c r="CF121" s="84"/>
      <c r="CG121" s="76"/>
      <c r="CH121" s="77"/>
      <c r="CI121" s="77"/>
      <c r="CJ121" s="77"/>
      <c r="CK121" s="77"/>
      <c r="CL121" s="77"/>
      <c r="CM121" s="77"/>
      <c r="CN121" s="77"/>
      <c r="CO121" s="77"/>
      <c r="CP121" s="77"/>
      <c r="CQ121" s="78"/>
      <c r="CR121" s="238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0"/>
      <c r="DJ121" s="238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40"/>
      <c r="EB121" s="238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40"/>
      <c r="ET121" s="244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6"/>
    </row>
    <row r="122" spans="1:194" ht="15" customHeight="1">
      <c r="A122" s="135" t="s">
        <v>100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6"/>
      <c r="BZ122" s="65" t="s">
        <v>110</v>
      </c>
      <c r="CA122" s="66"/>
      <c r="CB122" s="66"/>
      <c r="CC122" s="66"/>
      <c r="CD122" s="66"/>
      <c r="CE122" s="66"/>
      <c r="CF122" s="66"/>
      <c r="CG122" s="97">
        <v>630</v>
      </c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250"/>
      <c r="CS122" s="250"/>
      <c r="CT122" s="250"/>
      <c r="CU122" s="250"/>
      <c r="CV122" s="250"/>
      <c r="CW122" s="250"/>
      <c r="CX122" s="250"/>
      <c r="CY122" s="250"/>
      <c r="CZ122" s="250"/>
      <c r="DA122" s="250"/>
      <c r="DB122" s="250"/>
      <c r="DC122" s="250"/>
      <c r="DD122" s="250"/>
      <c r="DE122" s="250"/>
      <c r="DF122" s="250"/>
      <c r="DG122" s="250"/>
      <c r="DH122" s="250"/>
      <c r="DI122" s="250"/>
      <c r="DJ122" s="250"/>
      <c r="DK122" s="250"/>
      <c r="DL122" s="250"/>
      <c r="DM122" s="250"/>
      <c r="DN122" s="250"/>
      <c r="DO122" s="250"/>
      <c r="DP122" s="250"/>
      <c r="DQ122" s="250"/>
      <c r="DR122" s="250"/>
      <c r="DS122" s="250"/>
      <c r="DT122" s="250"/>
      <c r="DU122" s="250"/>
      <c r="DV122" s="250"/>
      <c r="DW122" s="250"/>
      <c r="DX122" s="250"/>
      <c r="DY122" s="250"/>
      <c r="DZ122" s="250"/>
      <c r="EA122" s="250"/>
      <c r="EB122" s="250"/>
      <c r="EC122" s="250"/>
      <c r="ED122" s="250"/>
      <c r="EE122" s="250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33">
        <f>SUM(CR122:ES122)</f>
        <v>0</v>
      </c>
      <c r="EU122" s="233"/>
      <c r="EV122" s="233"/>
      <c r="EW122" s="233"/>
      <c r="EX122" s="233"/>
      <c r="EY122" s="233"/>
      <c r="EZ122" s="233"/>
      <c r="FA122" s="233"/>
      <c r="FB122" s="233"/>
      <c r="FC122" s="233"/>
      <c r="FD122" s="233"/>
      <c r="FE122" s="233"/>
      <c r="FF122" s="233"/>
      <c r="FG122" s="233"/>
      <c r="FH122" s="233"/>
      <c r="FI122" s="233"/>
      <c r="FJ122" s="233"/>
      <c r="FK122" s="234"/>
    </row>
    <row r="123" spans="1:194" ht="15" customHeight="1">
      <c r="A123" s="126" t="s">
        <v>215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7"/>
      <c r="BZ123" s="65" t="s">
        <v>111</v>
      </c>
      <c r="CA123" s="66"/>
      <c r="CB123" s="66"/>
      <c r="CC123" s="66"/>
      <c r="CD123" s="66"/>
      <c r="CE123" s="66"/>
      <c r="CF123" s="66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233">
        <f>CR124-CR126</f>
        <v>0</v>
      </c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>
        <f>DJ124-DJ126</f>
        <v>0</v>
      </c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33"/>
      <c r="DX123" s="233"/>
      <c r="DY123" s="233"/>
      <c r="DZ123" s="233"/>
      <c r="EA123" s="233"/>
      <c r="EB123" s="233">
        <f>EB124-EB126</f>
        <v>0</v>
      </c>
      <c r="EC123" s="233"/>
      <c r="ED123" s="233"/>
      <c r="EE123" s="233"/>
      <c r="EF123" s="233"/>
      <c r="EG123" s="233"/>
      <c r="EH123" s="233"/>
      <c r="EI123" s="233"/>
      <c r="EJ123" s="233"/>
      <c r="EK123" s="233"/>
      <c r="EL123" s="233"/>
      <c r="EM123" s="233"/>
      <c r="EN123" s="233"/>
      <c r="EO123" s="233"/>
      <c r="EP123" s="233"/>
      <c r="EQ123" s="233"/>
      <c r="ER123" s="233"/>
      <c r="ES123" s="233"/>
      <c r="ET123" s="233">
        <f>SUM(CR123:ES123)</f>
        <v>0</v>
      </c>
      <c r="EU123" s="233"/>
      <c r="EV123" s="233"/>
      <c r="EW123" s="233"/>
      <c r="EX123" s="233"/>
      <c r="EY123" s="233"/>
      <c r="EZ123" s="233"/>
      <c r="FA123" s="233"/>
      <c r="FB123" s="233"/>
      <c r="FC123" s="233"/>
      <c r="FD123" s="233"/>
      <c r="FE123" s="233"/>
      <c r="FF123" s="233"/>
      <c r="FG123" s="233"/>
      <c r="FH123" s="233"/>
      <c r="FI123" s="233"/>
      <c r="FJ123" s="233"/>
      <c r="FK123" s="234"/>
    </row>
    <row r="124" spans="1:194" ht="12" customHeight="1">
      <c r="A124" s="128" t="s">
        <v>23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9"/>
      <c r="BZ124" s="79" t="s">
        <v>112</v>
      </c>
      <c r="CA124" s="80"/>
      <c r="CB124" s="80"/>
      <c r="CC124" s="80"/>
      <c r="CD124" s="80"/>
      <c r="CE124" s="80"/>
      <c r="CF124" s="81"/>
      <c r="CG124" s="73">
        <v>540</v>
      </c>
      <c r="CH124" s="74"/>
      <c r="CI124" s="74"/>
      <c r="CJ124" s="74"/>
      <c r="CK124" s="74"/>
      <c r="CL124" s="74"/>
      <c r="CM124" s="74"/>
      <c r="CN124" s="74"/>
      <c r="CO124" s="74"/>
      <c r="CP124" s="74"/>
      <c r="CQ124" s="75"/>
      <c r="CR124" s="235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7"/>
      <c r="DJ124" s="235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6"/>
      <c r="DX124" s="236"/>
      <c r="DY124" s="236"/>
      <c r="DZ124" s="236"/>
      <c r="EA124" s="237"/>
      <c r="EB124" s="235"/>
      <c r="EC124" s="236"/>
      <c r="ED124" s="236"/>
      <c r="EE124" s="236"/>
      <c r="EF124" s="236"/>
      <c r="EG124" s="236"/>
      <c r="EH124" s="236"/>
      <c r="EI124" s="236"/>
      <c r="EJ124" s="236"/>
      <c r="EK124" s="236"/>
      <c r="EL124" s="236"/>
      <c r="EM124" s="236"/>
      <c r="EN124" s="236"/>
      <c r="EO124" s="236"/>
      <c r="EP124" s="236"/>
      <c r="EQ124" s="236"/>
      <c r="ER124" s="236"/>
      <c r="ES124" s="237"/>
      <c r="ET124" s="241">
        <f>SUM(CR124:ES125)</f>
        <v>0</v>
      </c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3"/>
    </row>
    <row r="125" spans="1:194" ht="12" customHeight="1">
      <c r="A125" s="196" t="s">
        <v>216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7"/>
      <c r="BZ125" s="82"/>
      <c r="CA125" s="83"/>
      <c r="CB125" s="83"/>
      <c r="CC125" s="83"/>
      <c r="CD125" s="83"/>
      <c r="CE125" s="83"/>
      <c r="CF125" s="84"/>
      <c r="CG125" s="76"/>
      <c r="CH125" s="77"/>
      <c r="CI125" s="77"/>
      <c r="CJ125" s="77"/>
      <c r="CK125" s="77"/>
      <c r="CL125" s="77"/>
      <c r="CM125" s="77"/>
      <c r="CN125" s="77"/>
      <c r="CO125" s="77"/>
      <c r="CP125" s="77"/>
      <c r="CQ125" s="78"/>
      <c r="CR125" s="238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40"/>
      <c r="DJ125" s="238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40"/>
      <c r="EB125" s="238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40"/>
      <c r="ET125" s="244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6"/>
    </row>
    <row r="126" spans="1:194" ht="15" customHeight="1">
      <c r="A126" s="135" t="s">
        <v>217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6"/>
      <c r="BZ126" s="65" t="s">
        <v>113</v>
      </c>
      <c r="CA126" s="66"/>
      <c r="CB126" s="66"/>
      <c r="CC126" s="66"/>
      <c r="CD126" s="66"/>
      <c r="CE126" s="66"/>
      <c r="CF126" s="66"/>
      <c r="CG126" s="97">
        <v>640</v>
      </c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33">
        <f>SUM(CR126:ES126)</f>
        <v>0</v>
      </c>
      <c r="EU126" s="233"/>
      <c r="EV126" s="233"/>
      <c r="EW126" s="233"/>
      <c r="EX126" s="233"/>
      <c r="EY126" s="233"/>
      <c r="EZ126" s="233"/>
      <c r="FA126" s="233"/>
      <c r="FB126" s="233"/>
      <c r="FC126" s="233"/>
      <c r="FD126" s="233"/>
      <c r="FE126" s="233"/>
      <c r="FF126" s="233"/>
      <c r="FG126" s="233"/>
      <c r="FH126" s="233"/>
      <c r="FI126" s="233"/>
      <c r="FJ126" s="233"/>
      <c r="FK126" s="234"/>
    </row>
    <row r="127" spans="1:194" ht="15" customHeight="1">
      <c r="A127" s="126" t="s">
        <v>97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7"/>
      <c r="BZ127" s="65" t="s">
        <v>114</v>
      </c>
      <c r="CA127" s="66"/>
      <c r="CB127" s="66"/>
      <c r="CC127" s="66"/>
      <c r="CD127" s="66"/>
      <c r="CE127" s="66"/>
      <c r="CF127" s="66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233">
        <f>CR128-CR130</f>
        <v>0</v>
      </c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>
        <f>DJ128-DJ130</f>
        <v>0</v>
      </c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33"/>
      <c r="DX127" s="233"/>
      <c r="DY127" s="233"/>
      <c r="DZ127" s="233"/>
      <c r="EA127" s="233"/>
      <c r="EB127" s="233">
        <f>EB128-EB130</f>
        <v>0</v>
      </c>
      <c r="EC127" s="233"/>
      <c r="ED127" s="233"/>
      <c r="EE127" s="233"/>
      <c r="EF127" s="233"/>
      <c r="EG127" s="233"/>
      <c r="EH127" s="233"/>
      <c r="EI127" s="233"/>
      <c r="EJ127" s="233"/>
      <c r="EK127" s="233"/>
      <c r="EL127" s="233"/>
      <c r="EM127" s="233"/>
      <c r="EN127" s="233"/>
      <c r="EO127" s="233"/>
      <c r="EP127" s="233"/>
      <c r="EQ127" s="233"/>
      <c r="ER127" s="233"/>
      <c r="ES127" s="233"/>
      <c r="ET127" s="233">
        <f>SUM(CR127:ES127)</f>
        <v>0</v>
      </c>
      <c r="EU127" s="233"/>
      <c r="EV127" s="233"/>
      <c r="EW127" s="233"/>
      <c r="EX127" s="233"/>
      <c r="EY127" s="233"/>
      <c r="EZ127" s="233"/>
      <c r="FA127" s="233"/>
      <c r="FB127" s="233"/>
      <c r="FC127" s="233"/>
      <c r="FD127" s="233"/>
      <c r="FE127" s="233"/>
      <c r="FF127" s="233"/>
      <c r="FG127" s="233"/>
      <c r="FH127" s="233"/>
      <c r="FI127" s="233"/>
      <c r="FJ127" s="233"/>
      <c r="FK127" s="234"/>
    </row>
    <row r="128" spans="1:194" ht="12" customHeight="1">
      <c r="A128" s="128" t="s">
        <v>23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9"/>
      <c r="BZ128" s="79" t="s">
        <v>115</v>
      </c>
      <c r="CA128" s="80"/>
      <c r="CB128" s="80"/>
      <c r="CC128" s="80"/>
      <c r="CD128" s="80"/>
      <c r="CE128" s="80"/>
      <c r="CF128" s="81"/>
      <c r="CG128" s="73">
        <v>550</v>
      </c>
      <c r="CH128" s="74"/>
      <c r="CI128" s="74"/>
      <c r="CJ128" s="74"/>
      <c r="CK128" s="74"/>
      <c r="CL128" s="74"/>
      <c r="CM128" s="74"/>
      <c r="CN128" s="74"/>
      <c r="CO128" s="74"/>
      <c r="CP128" s="74"/>
      <c r="CQ128" s="75"/>
      <c r="CR128" s="235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7"/>
      <c r="DJ128" s="235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36"/>
      <c r="DX128" s="236"/>
      <c r="DY128" s="236"/>
      <c r="DZ128" s="236"/>
      <c r="EA128" s="237"/>
      <c r="EB128" s="235"/>
      <c r="EC128" s="236"/>
      <c r="ED128" s="236"/>
      <c r="EE128" s="236"/>
      <c r="EF128" s="236"/>
      <c r="EG128" s="236"/>
      <c r="EH128" s="236"/>
      <c r="EI128" s="236"/>
      <c r="EJ128" s="236"/>
      <c r="EK128" s="236"/>
      <c r="EL128" s="236"/>
      <c r="EM128" s="236"/>
      <c r="EN128" s="236"/>
      <c r="EO128" s="236"/>
      <c r="EP128" s="236"/>
      <c r="EQ128" s="236"/>
      <c r="ER128" s="236"/>
      <c r="ES128" s="237"/>
      <c r="ET128" s="241">
        <f>SUM(CR128:ES129)</f>
        <v>0</v>
      </c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3"/>
    </row>
    <row r="129" spans="1:194" ht="12" customHeight="1">
      <c r="A129" s="196" t="s">
        <v>218</v>
      </c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7"/>
      <c r="BZ129" s="82"/>
      <c r="CA129" s="83"/>
      <c r="CB129" s="83"/>
      <c r="CC129" s="83"/>
      <c r="CD129" s="83"/>
      <c r="CE129" s="83"/>
      <c r="CF129" s="84"/>
      <c r="CG129" s="76"/>
      <c r="CH129" s="77"/>
      <c r="CI129" s="77"/>
      <c r="CJ129" s="77"/>
      <c r="CK129" s="77"/>
      <c r="CL129" s="77"/>
      <c r="CM129" s="77"/>
      <c r="CN129" s="77"/>
      <c r="CO129" s="77"/>
      <c r="CP129" s="77"/>
      <c r="CQ129" s="78"/>
      <c r="CR129" s="238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40"/>
      <c r="DJ129" s="238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40"/>
      <c r="EB129" s="238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40"/>
      <c r="ET129" s="244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245"/>
      <c r="FF129" s="245"/>
      <c r="FG129" s="245"/>
      <c r="FH129" s="245"/>
      <c r="FI129" s="245"/>
      <c r="FJ129" s="245"/>
      <c r="FK129" s="246"/>
    </row>
    <row r="130" spans="1:194" ht="15" customHeight="1">
      <c r="A130" s="135" t="s">
        <v>219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6"/>
      <c r="BZ130" s="65" t="s">
        <v>116</v>
      </c>
      <c r="CA130" s="66"/>
      <c r="CB130" s="66"/>
      <c r="CC130" s="66"/>
      <c r="CD130" s="66"/>
      <c r="CE130" s="66"/>
      <c r="CF130" s="66"/>
      <c r="CG130" s="97">
        <v>650</v>
      </c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33">
        <f>SUM(CR130:ES130)</f>
        <v>0</v>
      </c>
      <c r="EU130" s="233"/>
      <c r="EV130" s="233"/>
      <c r="EW130" s="233"/>
      <c r="EX130" s="233"/>
      <c r="EY130" s="233"/>
      <c r="EZ130" s="233"/>
      <c r="FA130" s="233"/>
      <c r="FB130" s="233"/>
      <c r="FC130" s="233"/>
      <c r="FD130" s="233"/>
      <c r="FE130" s="233"/>
      <c r="FF130" s="233"/>
      <c r="FG130" s="233"/>
      <c r="FH130" s="233"/>
      <c r="FI130" s="233"/>
      <c r="FJ130" s="233"/>
      <c r="FK130" s="234"/>
      <c r="FM130" s="228" t="s">
        <v>256</v>
      </c>
      <c r="FN130" s="228"/>
      <c r="FO130" s="228"/>
      <c r="FP130" s="228"/>
      <c r="FQ130" s="228"/>
      <c r="FR130" s="228"/>
      <c r="FS130" s="228"/>
      <c r="FT130" s="228"/>
      <c r="FU130" s="228"/>
      <c r="FV130" s="228"/>
      <c r="FW130" s="228"/>
      <c r="FX130" s="228"/>
      <c r="FY130" s="228"/>
      <c r="FZ130" s="228"/>
      <c r="GA130" s="228"/>
      <c r="GC130" s="228" t="s">
        <v>257</v>
      </c>
      <c r="GD130" s="228"/>
      <c r="GE130" s="228"/>
      <c r="GF130" s="228"/>
      <c r="GG130" s="228"/>
      <c r="GH130" s="228"/>
      <c r="GI130" s="228"/>
      <c r="GJ130" s="228"/>
      <c r="GK130" s="228"/>
      <c r="GL130" s="228"/>
    </row>
    <row r="131" spans="1:194" ht="24" customHeight="1">
      <c r="A131" s="126" t="s">
        <v>220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7"/>
      <c r="BZ131" s="65" t="s">
        <v>117</v>
      </c>
      <c r="CA131" s="66"/>
      <c r="CB131" s="66"/>
      <c r="CC131" s="66"/>
      <c r="CD131" s="66"/>
      <c r="CE131" s="66"/>
      <c r="CF131" s="66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233">
        <f>CR132-CR134</f>
        <v>11581.950000000186</v>
      </c>
      <c r="CS131" s="233"/>
      <c r="CT131" s="233"/>
      <c r="CU131" s="233"/>
      <c r="CV131" s="233"/>
      <c r="CW131" s="233"/>
      <c r="CX131" s="233"/>
      <c r="CY131" s="233"/>
      <c r="CZ131" s="233"/>
      <c r="DA131" s="233"/>
      <c r="DB131" s="233"/>
      <c r="DC131" s="233"/>
      <c r="DD131" s="233"/>
      <c r="DE131" s="233"/>
      <c r="DF131" s="233"/>
      <c r="DG131" s="233"/>
      <c r="DH131" s="233"/>
      <c r="DI131" s="233"/>
      <c r="DJ131" s="233">
        <f>DJ132-DJ134</f>
        <v>2555629.4600000009</v>
      </c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33"/>
      <c r="DX131" s="233"/>
      <c r="DY131" s="233"/>
      <c r="DZ131" s="233"/>
      <c r="EA131" s="233"/>
      <c r="EB131" s="233">
        <f>EB132-EB134</f>
        <v>0</v>
      </c>
      <c r="EC131" s="233"/>
      <c r="ED131" s="233"/>
      <c r="EE131" s="233"/>
      <c r="EF131" s="233"/>
      <c r="EG131" s="233"/>
      <c r="EH131" s="233"/>
      <c r="EI131" s="233"/>
      <c r="EJ131" s="233"/>
      <c r="EK131" s="233"/>
      <c r="EL131" s="233"/>
      <c r="EM131" s="233"/>
      <c r="EN131" s="233"/>
      <c r="EO131" s="233"/>
      <c r="EP131" s="233"/>
      <c r="EQ131" s="233"/>
      <c r="ER131" s="233"/>
      <c r="ES131" s="233"/>
      <c r="ET131" s="233">
        <f>SUM(CR131:ES131)</f>
        <v>2567211.4100000011</v>
      </c>
      <c r="EU131" s="233"/>
      <c r="EV131" s="233"/>
      <c r="EW131" s="233"/>
      <c r="EX131" s="233"/>
      <c r="EY131" s="233"/>
      <c r="EZ131" s="233"/>
      <c r="FA131" s="233"/>
      <c r="FB131" s="233"/>
      <c r="FC131" s="233"/>
      <c r="FD131" s="233"/>
      <c r="FE131" s="233"/>
      <c r="FF131" s="233"/>
      <c r="FG131" s="233"/>
      <c r="FH131" s="233"/>
      <c r="FI131" s="233"/>
      <c r="FJ131" s="233"/>
      <c r="FK131" s="234"/>
      <c r="FM131" s="229"/>
      <c r="FN131" s="229"/>
      <c r="FO131" s="229"/>
      <c r="FP131" s="229"/>
      <c r="FQ131" s="229"/>
      <c r="FR131" s="229"/>
      <c r="FS131" s="229"/>
      <c r="FT131" s="229"/>
      <c r="FU131" s="229"/>
      <c r="FV131" s="229"/>
      <c r="FW131" s="229"/>
      <c r="FX131" s="229"/>
      <c r="FY131" s="229"/>
      <c r="FZ131" s="229"/>
      <c r="GA131" s="229"/>
      <c r="GB131" s="229"/>
      <c r="GC131" s="229"/>
      <c r="GD131" s="229"/>
      <c r="GE131" s="229"/>
      <c r="GF131" s="229"/>
      <c r="GG131" s="229"/>
      <c r="GH131" s="229"/>
      <c r="GI131" s="229"/>
      <c r="GJ131" s="229"/>
      <c r="GK131" s="229"/>
      <c r="GL131" s="229"/>
    </row>
    <row r="132" spans="1:194" ht="12" customHeight="1">
      <c r="A132" s="128" t="s">
        <v>23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9"/>
      <c r="BZ132" s="79" t="s">
        <v>118</v>
      </c>
      <c r="CA132" s="80"/>
      <c r="CB132" s="80"/>
      <c r="CC132" s="80"/>
      <c r="CD132" s="80"/>
      <c r="CE132" s="80"/>
      <c r="CF132" s="81"/>
      <c r="CG132" s="73">
        <v>560</v>
      </c>
      <c r="CH132" s="74"/>
      <c r="CI132" s="74"/>
      <c r="CJ132" s="74"/>
      <c r="CK132" s="74"/>
      <c r="CL132" s="74"/>
      <c r="CM132" s="74"/>
      <c r="CN132" s="74"/>
      <c r="CO132" s="74"/>
      <c r="CP132" s="74"/>
      <c r="CQ132" s="75"/>
      <c r="CR132" s="235">
        <v>5897158.6699999999</v>
      </c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7"/>
      <c r="DJ132" s="235">
        <v>47116491.57</v>
      </c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6"/>
      <c r="DX132" s="236"/>
      <c r="DY132" s="236"/>
      <c r="DZ132" s="236"/>
      <c r="EA132" s="237"/>
      <c r="EB132" s="235"/>
      <c r="EC132" s="236"/>
      <c r="ED132" s="236"/>
      <c r="EE132" s="236"/>
      <c r="EF132" s="236"/>
      <c r="EG132" s="236"/>
      <c r="EH132" s="236"/>
      <c r="EI132" s="236"/>
      <c r="EJ132" s="236"/>
      <c r="EK132" s="236"/>
      <c r="EL132" s="236"/>
      <c r="EM132" s="236"/>
      <c r="EN132" s="236"/>
      <c r="EO132" s="236"/>
      <c r="EP132" s="236"/>
      <c r="EQ132" s="236"/>
      <c r="ER132" s="236"/>
      <c r="ES132" s="237"/>
      <c r="ET132" s="241">
        <f>SUM(CR132:ES133)</f>
        <v>53013650.240000002</v>
      </c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3"/>
    </row>
    <row r="133" spans="1:194" ht="12" customHeight="1">
      <c r="A133" s="196" t="s">
        <v>221</v>
      </c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7"/>
      <c r="BZ133" s="82"/>
      <c r="CA133" s="83"/>
      <c r="CB133" s="83"/>
      <c r="CC133" s="83"/>
      <c r="CD133" s="83"/>
      <c r="CE133" s="83"/>
      <c r="CF133" s="84"/>
      <c r="CG133" s="76"/>
      <c r="CH133" s="77"/>
      <c r="CI133" s="77"/>
      <c r="CJ133" s="77"/>
      <c r="CK133" s="77"/>
      <c r="CL133" s="77"/>
      <c r="CM133" s="77"/>
      <c r="CN133" s="77"/>
      <c r="CO133" s="77"/>
      <c r="CP133" s="77"/>
      <c r="CQ133" s="78"/>
      <c r="CR133" s="238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40"/>
      <c r="DJ133" s="238"/>
      <c r="DK133" s="239"/>
      <c r="DL133" s="239"/>
      <c r="DM133" s="239"/>
      <c r="DN133" s="239"/>
      <c r="DO133" s="239"/>
      <c r="DP133" s="239"/>
      <c r="DQ133" s="239"/>
      <c r="DR133" s="239"/>
      <c r="DS133" s="239"/>
      <c r="DT133" s="239"/>
      <c r="DU133" s="239"/>
      <c r="DV133" s="239"/>
      <c r="DW133" s="239"/>
      <c r="DX133" s="239"/>
      <c r="DY133" s="239"/>
      <c r="DZ133" s="239"/>
      <c r="EA133" s="240"/>
      <c r="EB133" s="238"/>
      <c r="EC133" s="239"/>
      <c r="ED133" s="239"/>
      <c r="EE133" s="239"/>
      <c r="EF133" s="239"/>
      <c r="EG133" s="239"/>
      <c r="EH133" s="239"/>
      <c r="EI133" s="239"/>
      <c r="EJ133" s="239"/>
      <c r="EK133" s="239"/>
      <c r="EL133" s="239"/>
      <c r="EM133" s="239"/>
      <c r="EN133" s="239"/>
      <c r="EO133" s="239"/>
      <c r="EP133" s="239"/>
      <c r="EQ133" s="239"/>
      <c r="ER133" s="239"/>
      <c r="ES133" s="240"/>
      <c r="ET133" s="244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6"/>
    </row>
    <row r="134" spans="1:194" ht="15" customHeight="1">
      <c r="A134" s="135" t="s">
        <v>222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6"/>
      <c r="BZ134" s="65" t="s">
        <v>119</v>
      </c>
      <c r="CA134" s="66"/>
      <c r="CB134" s="66"/>
      <c r="CC134" s="66"/>
      <c r="CD134" s="66"/>
      <c r="CE134" s="66"/>
      <c r="CF134" s="66"/>
      <c r="CG134" s="97">
        <v>660</v>
      </c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250">
        <v>5885576.7199999997</v>
      </c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>
        <v>44560862.109999999</v>
      </c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  <c r="DV134" s="250"/>
      <c r="DW134" s="250"/>
      <c r="DX134" s="250"/>
      <c r="DY134" s="250"/>
      <c r="DZ134" s="250"/>
      <c r="EA134" s="250"/>
      <c r="EB134" s="250"/>
      <c r="EC134" s="250"/>
      <c r="ED134" s="250"/>
      <c r="EE134" s="250"/>
      <c r="EF134" s="250"/>
      <c r="EG134" s="250"/>
      <c r="EH134" s="250"/>
      <c r="EI134" s="250"/>
      <c r="EJ134" s="250"/>
      <c r="EK134" s="250"/>
      <c r="EL134" s="250"/>
      <c r="EM134" s="250"/>
      <c r="EN134" s="250"/>
      <c r="EO134" s="250"/>
      <c r="EP134" s="250"/>
      <c r="EQ134" s="250"/>
      <c r="ER134" s="250"/>
      <c r="ES134" s="250"/>
      <c r="ET134" s="233">
        <f>SUM(CR134:ES134)</f>
        <v>50446438.829999998</v>
      </c>
      <c r="EU134" s="233"/>
      <c r="EV134" s="233"/>
      <c r="EW134" s="233"/>
      <c r="EX134" s="233"/>
      <c r="EY134" s="233"/>
      <c r="EZ134" s="233"/>
      <c r="FA134" s="233"/>
      <c r="FB134" s="233"/>
      <c r="FC134" s="233"/>
      <c r="FD134" s="233"/>
      <c r="FE134" s="233"/>
      <c r="FF134" s="233"/>
      <c r="FG134" s="233"/>
      <c r="FH134" s="233"/>
      <c r="FI134" s="233"/>
      <c r="FJ134" s="233"/>
      <c r="FK134" s="234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61" t="s">
        <v>136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 t="s">
        <v>137</v>
      </c>
      <c r="CA136" s="123"/>
      <c r="CB136" s="123"/>
      <c r="CC136" s="123"/>
      <c r="CD136" s="123"/>
      <c r="CE136" s="123"/>
      <c r="CF136" s="123"/>
      <c r="CG136" s="123" t="s">
        <v>173</v>
      </c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253" t="s">
        <v>174</v>
      </c>
      <c r="CS136" s="253"/>
      <c r="CT136" s="253"/>
      <c r="CU136" s="253"/>
      <c r="CV136" s="253"/>
      <c r="CW136" s="253"/>
      <c r="CX136" s="253"/>
      <c r="CY136" s="253"/>
      <c r="CZ136" s="253"/>
      <c r="DA136" s="253"/>
      <c r="DB136" s="253"/>
      <c r="DC136" s="253"/>
      <c r="DD136" s="253"/>
      <c r="DE136" s="253"/>
      <c r="DF136" s="253"/>
      <c r="DG136" s="253"/>
      <c r="DH136" s="253"/>
      <c r="DI136" s="253"/>
      <c r="DJ136" s="253" t="s">
        <v>175</v>
      </c>
      <c r="DK136" s="253"/>
      <c r="DL136" s="253"/>
      <c r="DM136" s="253"/>
      <c r="DN136" s="253"/>
      <c r="DO136" s="253"/>
      <c r="DP136" s="253"/>
      <c r="DQ136" s="253"/>
      <c r="DR136" s="253"/>
      <c r="DS136" s="253"/>
      <c r="DT136" s="253"/>
      <c r="DU136" s="253"/>
      <c r="DV136" s="253"/>
      <c r="DW136" s="253"/>
      <c r="DX136" s="253"/>
      <c r="DY136" s="253"/>
      <c r="DZ136" s="253"/>
      <c r="EA136" s="253"/>
      <c r="EB136" s="253" t="s">
        <v>2</v>
      </c>
      <c r="EC136" s="253"/>
      <c r="ED136" s="253"/>
      <c r="EE136" s="253"/>
      <c r="EF136" s="253"/>
      <c r="EG136" s="253"/>
      <c r="EH136" s="253"/>
      <c r="EI136" s="253"/>
      <c r="EJ136" s="253"/>
      <c r="EK136" s="253"/>
      <c r="EL136" s="253"/>
      <c r="EM136" s="253"/>
      <c r="EN136" s="253"/>
      <c r="EO136" s="253"/>
      <c r="EP136" s="253"/>
      <c r="EQ136" s="253"/>
      <c r="ER136" s="253"/>
      <c r="ES136" s="253"/>
      <c r="ET136" s="253" t="s">
        <v>1</v>
      </c>
      <c r="EU136" s="253"/>
      <c r="EV136" s="253"/>
      <c r="EW136" s="253"/>
      <c r="EX136" s="253"/>
      <c r="EY136" s="253"/>
      <c r="EZ136" s="253"/>
      <c r="FA136" s="253"/>
      <c r="FB136" s="253"/>
      <c r="FC136" s="253"/>
      <c r="FD136" s="253"/>
      <c r="FE136" s="253"/>
      <c r="FF136" s="253"/>
      <c r="FG136" s="253"/>
      <c r="FH136" s="253"/>
      <c r="FI136" s="253"/>
      <c r="FJ136" s="253"/>
      <c r="FK136" s="256"/>
      <c r="FL136" s="39"/>
      <c r="FM136" s="39"/>
      <c r="FN136" s="39"/>
    </row>
    <row r="137" spans="1:194" ht="12.75" customHeight="1" thickBot="1">
      <c r="A137" s="118">
        <v>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119">
        <v>2</v>
      </c>
      <c r="CA137" s="119"/>
      <c r="CB137" s="119"/>
      <c r="CC137" s="119"/>
      <c r="CD137" s="119"/>
      <c r="CE137" s="119"/>
      <c r="CF137" s="119"/>
      <c r="CG137" s="119">
        <v>3</v>
      </c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293">
        <v>4</v>
      </c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>
        <v>5</v>
      </c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>
        <v>6</v>
      </c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  <c r="EO137" s="293"/>
      <c r="EP137" s="293"/>
      <c r="EQ137" s="293"/>
      <c r="ER137" s="293"/>
      <c r="ES137" s="293"/>
      <c r="ET137" s="293">
        <v>7</v>
      </c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3"/>
      <c r="FI137" s="293"/>
      <c r="FJ137" s="293"/>
      <c r="FK137" s="297"/>
    </row>
    <row r="138" spans="1:194" ht="15" customHeight="1">
      <c r="A138" s="215" t="s">
        <v>143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6"/>
      <c r="BZ138" s="138" t="s">
        <v>122</v>
      </c>
      <c r="CA138" s="139"/>
      <c r="CB138" s="139"/>
      <c r="CC138" s="139"/>
      <c r="CD138" s="139"/>
      <c r="CE138" s="139"/>
      <c r="CF138" s="139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254">
        <f>CR139+CR143+CR147</f>
        <v>-7584.25</v>
      </c>
      <c r="CS138" s="254"/>
      <c r="CT138" s="254"/>
      <c r="CU138" s="254"/>
      <c r="CV138" s="254"/>
      <c r="CW138" s="254"/>
      <c r="CX138" s="254"/>
      <c r="CY138" s="254"/>
      <c r="CZ138" s="254"/>
      <c r="DA138" s="254"/>
      <c r="DB138" s="254"/>
      <c r="DC138" s="254"/>
      <c r="DD138" s="254"/>
      <c r="DE138" s="254"/>
      <c r="DF138" s="254"/>
      <c r="DG138" s="254"/>
      <c r="DH138" s="254"/>
      <c r="DI138" s="254"/>
      <c r="DJ138" s="254">
        <f>DJ139+DJ143+DJ147</f>
        <v>162833.1400000006</v>
      </c>
      <c r="DK138" s="254"/>
      <c r="DL138" s="254"/>
      <c r="DM138" s="254"/>
      <c r="DN138" s="254"/>
      <c r="DO138" s="254"/>
      <c r="DP138" s="254"/>
      <c r="DQ138" s="254"/>
      <c r="DR138" s="254"/>
      <c r="DS138" s="254"/>
      <c r="DT138" s="254"/>
      <c r="DU138" s="254"/>
      <c r="DV138" s="254"/>
      <c r="DW138" s="254"/>
      <c r="DX138" s="254"/>
      <c r="DY138" s="254"/>
      <c r="DZ138" s="254"/>
      <c r="EA138" s="254"/>
      <c r="EB138" s="254">
        <f>EB139+EB143+EB147</f>
        <v>0</v>
      </c>
      <c r="EC138" s="254"/>
      <c r="ED138" s="254"/>
      <c r="EE138" s="254"/>
      <c r="EF138" s="254"/>
      <c r="EG138" s="254"/>
      <c r="EH138" s="254"/>
      <c r="EI138" s="254"/>
      <c r="EJ138" s="254"/>
      <c r="EK138" s="254"/>
      <c r="EL138" s="254"/>
      <c r="EM138" s="254"/>
      <c r="EN138" s="254"/>
      <c r="EO138" s="254"/>
      <c r="EP138" s="254"/>
      <c r="EQ138" s="254"/>
      <c r="ER138" s="254"/>
      <c r="ES138" s="254"/>
      <c r="ET138" s="254">
        <f>SUM(CR138:ES138)</f>
        <v>155248.8900000006</v>
      </c>
      <c r="EU138" s="254"/>
      <c r="EV138" s="254"/>
      <c r="EW138" s="254"/>
      <c r="EX138" s="254"/>
      <c r="EY138" s="254"/>
      <c r="EZ138" s="254"/>
      <c r="FA138" s="254"/>
      <c r="FB138" s="254"/>
      <c r="FC138" s="254"/>
      <c r="FD138" s="254"/>
      <c r="FE138" s="254"/>
      <c r="FF138" s="254"/>
      <c r="FG138" s="254"/>
      <c r="FH138" s="254"/>
      <c r="FI138" s="254"/>
      <c r="FJ138" s="254"/>
      <c r="FK138" s="270"/>
    </row>
    <row r="139" spans="1:194" ht="26.25" customHeight="1">
      <c r="A139" s="126" t="s">
        <v>223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7"/>
      <c r="BZ139" s="65" t="s">
        <v>123</v>
      </c>
      <c r="CA139" s="66"/>
      <c r="CB139" s="66"/>
      <c r="CC139" s="66"/>
      <c r="CD139" s="66"/>
      <c r="CE139" s="66"/>
      <c r="CF139" s="66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233">
        <f>CR140-CR142</f>
        <v>0</v>
      </c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>
        <f>DJ140-DJ142</f>
        <v>0</v>
      </c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33"/>
      <c r="DW139" s="233"/>
      <c r="DX139" s="233"/>
      <c r="DY139" s="233"/>
      <c r="DZ139" s="233"/>
      <c r="EA139" s="233"/>
      <c r="EB139" s="233">
        <f>EB140-EB142</f>
        <v>0</v>
      </c>
      <c r="EC139" s="233"/>
      <c r="ED139" s="233"/>
      <c r="EE139" s="233"/>
      <c r="EF139" s="233"/>
      <c r="EG139" s="233"/>
      <c r="EH139" s="233"/>
      <c r="EI139" s="233"/>
      <c r="EJ139" s="233"/>
      <c r="EK139" s="233"/>
      <c r="EL139" s="233"/>
      <c r="EM139" s="233"/>
      <c r="EN139" s="233"/>
      <c r="EO139" s="233"/>
      <c r="EP139" s="233"/>
      <c r="EQ139" s="233"/>
      <c r="ER139" s="233"/>
      <c r="ES139" s="233"/>
      <c r="ET139" s="233">
        <f>SUM(CR139:ES139)</f>
        <v>0</v>
      </c>
      <c r="EU139" s="233"/>
      <c r="EV139" s="233"/>
      <c r="EW139" s="233"/>
      <c r="EX139" s="233"/>
      <c r="EY139" s="233"/>
      <c r="EZ139" s="233"/>
      <c r="FA139" s="233"/>
      <c r="FB139" s="233"/>
      <c r="FC139" s="233"/>
      <c r="FD139" s="233"/>
      <c r="FE139" s="233"/>
      <c r="FF139" s="233"/>
      <c r="FG139" s="233"/>
      <c r="FH139" s="233"/>
      <c r="FI139" s="233"/>
      <c r="FJ139" s="233"/>
      <c r="FK139" s="234"/>
    </row>
    <row r="140" spans="1:194" ht="12" customHeight="1">
      <c r="A140" s="128" t="s">
        <v>23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9"/>
      <c r="BZ140" s="79" t="s">
        <v>124</v>
      </c>
      <c r="CA140" s="80"/>
      <c r="CB140" s="80"/>
      <c r="CC140" s="80"/>
      <c r="CD140" s="80"/>
      <c r="CE140" s="80"/>
      <c r="CF140" s="81"/>
      <c r="CG140" s="73">
        <v>710</v>
      </c>
      <c r="CH140" s="74"/>
      <c r="CI140" s="74"/>
      <c r="CJ140" s="74"/>
      <c r="CK140" s="74"/>
      <c r="CL140" s="74"/>
      <c r="CM140" s="74"/>
      <c r="CN140" s="74"/>
      <c r="CO140" s="74"/>
      <c r="CP140" s="74"/>
      <c r="CQ140" s="75"/>
      <c r="CR140" s="235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7"/>
      <c r="DJ140" s="235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36"/>
      <c r="DX140" s="236"/>
      <c r="DY140" s="236"/>
      <c r="DZ140" s="236"/>
      <c r="EA140" s="237"/>
      <c r="EB140" s="235"/>
      <c r="EC140" s="236"/>
      <c r="ED140" s="236"/>
      <c r="EE140" s="236"/>
      <c r="EF140" s="236"/>
      <c r="EG140" s="236"/>
      <c r="EH140" s="236"/>
      <c r="EI140" s="236"/>
      <c r="EJ140" s="236"/>
      <c r="EK140" s="236"/>
      <c r="EL140" s="236"/>
      <c r="EM140" s="236"/>
      <c r="EN140" s="236"/>
      <c r="EO140" s="236"/>
      <c r="EP140" s="236"/>
      <c r="EQ140" s="236"/>
      <c r="ER140" s="236"/>
      <c r="ES140" s="237"/>
      <c r="ET140" s="241">
        <f>SUM(CR140:ES141)</f>
        <v>0</v>
      </c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3"/>
    </row>
    <row r="141" spans="1:194" ht="12" customHeight="1">
      <c r="A141" s="196" t="s">
        <v>224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7"/>
      <c r="BZ141" s="82"/>
      <c r="CA141" s="83"/>
      <c r="CB141" s="83"/>
      <c r="CC141" s="83"/>
      <c r="CD141" s="83"/>
      <c r="CE141" s="83"/>
      <c r="CF141" s="84"/>
      <c r="CG141" s="76"/>
      <c r="CH141" s="77"/>
      <c r="CI141" s="77"/>
      <c r="CJ141" s="77"/>
      <c r="CK141" s="77"/>
      <c r="CL141" s="77"/>
      <c r="CM141" s="77"/>
      <c r="CN141" s="77"/>
      <c r="CO141" s="77"/>
      <c r="CP141" s="77"/>
      <c r="CQ141" s="78"/>
      <c r="CR141" s="238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40"/>
      <c r="DJ141" s="238"/>
      <c r="DK141" s="239"/>
      <c r="DL141" s="239"/>
      <c r="DM141" s="239"/>
      <c r="DN141" s="239"/>
      <c r="DO141" s="239"/>
      <c r="DP141" s="239"/>
      <c r="DQ141" s="239"/>
      <c r="DR141" s="239"/>
      <c r="DS141" s="239"/>
      <c r="DT141" s="239"/>
      <c r="DU141" s="239"/>
      <c r="DV141" s="239"/>
      <c r="DW141" s="239"/>
      <c r="DX141" s="239"/>
      <c r="DY141" s="239"/>
      <c r="DZ141" s="239"/>
      <c r="EA141" s="240"/>
      <c r="EB141" s="238"/>
      <c r="EC141" s="239"/>
      <c r="ED141" s="239"/>
      <c r="EE141" s="239"/>
      <c r="EF141" s="239"/>
      <c r="EG141" s="239"/>
      <c r="EH141" s="239"/>
      <c r="EI141" s="239"/>
      <c r="EJ141" s="239"/>
      <c r="EK141" s="239"/>
      <c r="EL141" s="239"/>
      <c r="EM141" s="239"/>
      <c r="EN141" s="239"/>
      <c r="EO141" s="239"/>
      <c r="EP141" s="239"/>
      <c r="EQ141" s="239"/>
      <c r="ER141" s="239"/>
      <c r="ES141" s="240"/>
      <c r="ET141" s="244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6"/>
    </row>
    <row r="142" spans="1:194" ht="15" customHeight="1">
      <c r="A142" s="135" t="s">
        <v>225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6"/>
      <c r="BZ142" s="65" t="s">
        <v>125</v>
      </c>
      <c r="CA142" s="66"/>
      <c r="CB142" s="66"/>
      <c r="CC142" s="66"/>
      <c r="CD142" s="66"/>
      <c r="CE142" s="66"/>
      <c r="CF142" s="66"/>
      <c r="CG142" s="97">
        <v>810</v>
      </c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  <c r="DV142" s="250"/>
      <c r="DW142" s="250"/>
      <c r="DX142" s="250"/>
      <c r="DY142" s="250"/>
      <c r="DZ142" s="250"/>
      <c r="EA142" s="250"/>
      <c r="EB142" s="250"/>
      <c r="EC142" s="250"/>
      <c r="ED142" s="250"/>
      <c r="EE142" s="250"/>
      <c r="EF142" s="250"/>
      <c r="EG142" s="250"/>
      <c r="EH142" s="250"/>
      <c r="EI142" s="250"/>
      <c r="EJ142" s="250"/>
      <c r="EK142" s="250"/>
      <c r="EL142" s="250"/>
      <c r="EM142" s="250"/>
      <c r="EN142" s="250"/>
      <c r="EO142" s="250"/>
      <c r="EP142" s="250"/>
      <c r="EQ142" s="250"/>
      <c r="ER142" s="250"/>
      <c r="ES142" s="250"/>
      <c r="ET142" s="233">
        <f>SUM(CR142:ES142)</f>
        <v>0</v>
      </c>
      <c r="EU142" s="233"/>
      <c r="EV142" s="233"/>
      <c r="EW142" s="233"/>
      <c r="EX142" s="233"/>
      <c r="EY142" s="233"/>
      <c r="EZ142" s="233"/>
      <c r="FA142" s="233"/>
      <c r="FB142" s="233"/>
      <c r="FC142" s="233"/>
      <c r="FD142" s="233"/>
      <c r="FE142" s="233"/>
      <c r="FF142" s="233"/>
      <c r="FG142" s="233"/>
      <c r="FH142" s="233"/>
      <c r="FI142" s="233"/>
      <c r="FJ142" s="233"/>
      <c r="FK142" s="234"/>
    </row>
    <row r="143" spans="1:194" ht="25.5" customHeight="1">
      <c r="A143" s="126" t="s">
        <v>226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7"/>
      <c r="BZ143" s="65" t="s">
        <v>126</v>
      </c>
      <c r="CA143" s="66"/>
      <c r="CB143" s="66"/>
      <c r="CC143" s="66"/>
      <c r="CD143" s="66"/>
      <c r="CE143" s="66"/>
      <c r="CF143" s="66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233">
        <f>CR144-CR146</f>
        <v>0</v>
      </c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>
        <f>DJ144-DJ146</f>
        <v>0</v>
      </c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33"/>
      <c r="DX143" s="233"/>
      <c r="DY143" s="233"/>
      <c r="DZ143" s="233"/>
      <c r="EA143" s="233"/>
      <c r="EB143" s="233">
        <f>EB144-EB146</f>
        <v>0</v>
      </c>
      <c r="EC143" s="233"/>
      <c r="ED143" s="233"/>
      <c r="EE143" s="233"/>
      <c r="EF143" s="233"/>
      <c r="EG143" s="233"/>
      <c r="EH143" s="233"/>
      <c r="EI143" s="233"/>
      <c r="EJ143" s="233"/>
      <c r="EK143" s="233"/>
      <c r="EL143" s="233"/>
      <c r="EM143" s="233"/>
      <c r="EN143" s="233"/>
      <c r="EO143" s="233"/>
      <c r="EP143" s="233"/>
      <c r="EQ143" s="233"/>
      <c r="ER143" s="233"/>
      <c r="ES143" s="233"/>
      <c r="ET143" s="233">
        <f>SUM(CR143:ES143)</f>
        <v>0</v>
      </c>
      <c r="EU143" s="233"/>
      <c r="EV143" s="233"/>
      <c r="EW143" s="233"/>
      <c r="EX143" s="233"/>
      <c r="EY143" s="233"/>
      <c r="EZ143" s="233"/>
      <c r="FA143" s="233"/>
      <c r="FB143" s="233"/>
      <c r="FC143" s="233"/>
      <c r="FD143" s="233"/>
      <c r="FE143" s="233"/>
      <c r="FF143" s="233"/>
      <c r="FG143" s="233"/>
      <c r="FH143" s="233"/>
      <c r="FI143" s="233"/>
      <c r="FJ143" s="233"/>
      <c r="FK143" s="234"/>
    </row>
    <row r="144" spans="1:194" ht="12" customHeight="1">
      <c r="A144" s="128" t="s">
        <v>23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9"/>
      <c r="BZ144" s="79" t="s">
        <v>127</v>
      </c>
      <c r="CA144" s="80"/>
      <c r="CB144" s="80"/>
      <c r="CC144" s="80"/>
      <c r="CD144" s="80"/>
      <c r="CE144" s="80"/>
      <c r="CF144" s="81"/>
      <c r="CG144" s="73">
        <v>720</v>
      </c>
      <c r="CH144" s="74"/>
      <c r="CI144" s="74"/>
      <c r="CJ144" s="74"/>
      <c r="CK144" s="74"/>
      <c r="CL144" s="74"/>
      <c r="CM144" s="74"/>
      <c r="CN144" s="74"/>
      <c r="CO144" s="74"/>
      <c r="CP144" s="74"/>
      <c r="CQ144" s="75"/>
      <c r="CR144" s="235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7"/>
      <c r="DJ144" s="235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36"/>
      <c r="DX144" s="236"/>
      <c r="DY144" s="236"/>
      <c r="DZ144" s="236"/>
      <c r="EA144" s="237"/>
      <c r="EB144" s="235"/>
      <c r="EC144" s="236"/>
      <c r="ED144" s="236"/>
      <c r="EE144" s="236"/>
      <c r="EF144" s="236"/>
      <c r="EG144" s="236"/>
      <c r="EH144" s="236"/>
      <c r="EI144" s="236"/>
      <c r="EJ144" s="236"/>
      <c r="EK144" s="236"/>
      <c r="EL144" s="236"/>
      <c r="EM144" s="236"/>
      <c r="EN144" s="236"/>
      <c r="EO144" s="236"/>
      <c r="EP144" s="236"/>
      <c r="EQ144" s="236"/>
      <c r="ER144" s="236"/>
      <c r="ES144" s="237"/>
      <c r="ET144" s="241">
        <f>SUM(CR144:ES145)</f>
        <v>0</v>
      </c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3"/>
    </row>
    <row r="145" spans="1:204" ht="12" customHeight="1">
      <c r="A145" s="196" t="s">
        <v>239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7"/>
      <c r="BZ145" s="82"/>
      <c r="CA145" s="83"/>
      <c r="CB145" s="83"/>
      <c r="CC145" s="83"/>
      <c r="CD145" s="83"/>
      <c r="CE145" s="83"/>
      <c r="CF145" s="84"/>
      <c r="CG145" s="76"/>
      <c r="CH145" s="77"/>
      <c r="CI145" s="77"/>
      <c r="CJ145" s="77"/>
      <c r="CK145" s="77"/>
      <c r="CL145" s="77"/>
      <c r="CM145" s="77"/>
      <c r="CN145" s="77"/>
      <c r="CO145" s="77"/>
      <c r="CP145" s="77"/>
      <c r="CQ145" s="78"/>
      <c r="CR145" s="238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40"/>
      <c r="DJ145" s="238"/>
      <c r="DK145" s="239"/>
      <c r="DL145" s="239"/>
      <c r="DM145" s="239"/>
      <c r="DN145" s="239"/>
      <c r="DO145" s="239"/>
      <c r="DP145" s="239"/>
      <c r="DQ145" s="239"/>
      <c r="DR145" s="239"/>
      <c r="DS145" s="239"/>
      <c r="DT145" s="239"/>
      <c r="DU145" s="239"/>
      <c r="DV145" s="239"/>
      <c r="DW145" s="239"/>
      <c r="DX145" s="239"/>
      <c r="DY145" s="239"/>
      <c r="DZ145" s="239"/>
      <c r="EA145" s="240"/>
      <c r="EB145" s="238"/>
      <c r="EC145" s="239"/>
      <c r="ED145" s="239"/>
      <c r="EE145" s="239"/>
      <c r="EF145" s="239"/>
      <c r="EG145" s="239"/>
      <c r="EH145" s="239"/>
      <c r="EI145" s="239"/>
      <c r="EJ145" s="239"/>
      <c r="EK145" s="239"/>
      <c r="EL145" s="239"/>
      <c r="EM145" s="239"/>
      <c r="EN145" s="239"/>
      <c r="EO145" s="239"/>
      <c r="EP145" s="239"/>
      <c r="EQ145" s="239"/>
      <c r="ER145" s="239"/>
      <c r="ES145" s="240"/>
      <c r="ET145" s="244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6"/>
    </row>
    <row r="146" spans="1:204" ht="15" customHeight="1">
      <c r="A146" s="135" t="s">
        <v>227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6"/>
      <c r="BZ146" s="65" t="s">
        <v>128</v>
      </c>
      <c r="CA146" s="66"/>
      <c r="CB146" s="66"/>
      <c r="CC146" s="66"/>
      <c r="CD146" s="66"/>
      <c r="CE146" s="66"/>
      <c r="CF146" s="66"/>
      <c r="CG146" s="97">
        <v>820</v>
      </c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  <c r="DV146" s="250"/>
      <c r="DW146" s="250"/>
      <c r="DX146" s="250"/>
      <c r="DY146" s="250"/>
      <c r="DZ146" s="250"/>
      <c r="EA146" s="250"/>
      <c r="EB146" s="250"/>
      <c r="EC146" s="250"/>
      <c r="ED146" s="250"/>
      <c r="EE146" s="250"/>
      <c r="EF146" s="250"/>
      <c r="EG146" s="250"/>
      <c r="EH146" s="250"/>
      <c r="EI146" s="250"/>
      <c r="EJ146" s="250"/>
      <c r="EK146" s="250"/>
      <c r="EL146" s="250"/>
      <c r="EM146" s="250"/>
      <c r="EN146" s="250"/>
      <c r="EO146" s="250"/>
      <c r="EP146" s="250"/>
      <c r="EQ146" s="250"/>
      <c r="ER146" s="250"/>
      <c r="ES146" s="250"/>
      <c r="ET146" s="233">
        <f>SUM(CR146:ES146)</f>
        <v>0</v>
      </c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4"/>
    </row>
    <row r="147" spans="1:204" ht="15" customHeight="1">
      <c r="A147" s="126" t="s">
        <v>157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7"/>
      <c r="BZ147" s="65" t="s">
        <v>129</v>
      </c>
      <c r="CA147" s="66"/>
      <c r="CB147" s="66"/>
      <c r="CC147" s="66"/>
      <c r="CD147" s="66"/>
      <c r="CE147" s="66"/>
      <c r="CF147" s="66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233">
        <f>CR148-CR150</f>
        <v>-7584.25</v>
      </c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>
        <f>DJ148-DJ150</f>
        <v>162833.1400000006</v>
      </c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33"/>
      <c r="DW147" s="233"/>
      <c r="DX147" s="233"/>
      <c r="DY147" s="233"/>
      <c r="DZ147" s="233"/>
      <c r="EA147" s="233"/>
      <c r="EB147" s="233">
        <f>EB148-EB150</f>
        <v>0</v>
      </c>
      <c r="EC147" s="233"/>
      <c r="ED147" s="233"/>
      <c r="EE147" s="233"/>
      <c r="EF147" s="233"/>
      <c r="EG147" s="233"/>
      <c r="EH147" s="233"/>
      <c r="EI147" s="233"/>
      <c r="EJ147" s="233"/>
      <c r="EK147" s="233"/>
      <c r="EL147" s="233"/>
      <c r="EM147" s="233"/>
      <c r="EN147" s="233"/>
      <c r="EO147" s="233"/>
      <c r="EP147" s="233"/>
      <c r="EQ147" s="233"/>
      <c r="ER147" s="233"/>
      <c r="ES147" s="233"/>
      <c r="ET147" s="233">
        <f>SUM(CR147:ES147)</f>
        <v>155248.8900000006</v>
      </c>
      <c r="EU147" s="233"/>
      <c r="EV147" s="233"/>
      <c r="EW147" s="233"/>
      <c r="EX147" s="233"/>
      <c r="EY147" s="233"/>
      <c r="EZ147" s="233"/>
      <c r="FA147" s="233"/>
      <c r="FB147" s="233"/>
      <c r="FC147" s="233"/>
      <c r="FD147" s="233"/>
      <c r="FE147" s="233"/>
      <c r="FF147" s="233"/>
      <c r="FG147" s="233"/>
      <c r="FH147" s="233"/>
      <c r="FI147" s="233"/>
      <c r="FJ147" s="233"/>
      <c r="FK147" s="234"/>
      <c r="FM147" s="225" t="s">
        <v>268</v>
      </c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  <c r="GH147" s="226"/>
      <c r="GI147" s="226"/>
      <c r="GJ147" s="226"/>
      <c r="GK147" s="226"/>
      <c r="GL147" s="61"/>
      <c r="GM147" s="61"/>
      <c r="GN147" s="307">
        <v>-1737477.82</v>
      </c>
      <c r="GO147" s="307"/>
      <c r="GP147" s="307"/>
      <c r="GQ147" s="307"/>
      <c r="GR147" s="307"/>
      <c r="GS147" s="307"/>
      <c r="GT147" s="307"/>
      <c r="GU147" s="307"/>
      <c r="GV147" s="307"/>
    </row>
    <row r="148" spans="1:204" ht="12" customHeight="1">
      <c r="A148" s="128" t="s">
        <v>23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9"/>
      <c r="BZ148" s="79" t="s">
        <v>130</v>
      </c>
      <c r="CA148" s="80"/>
      <c r="CB148" s="80"/>
      <c r="CC148" s="80"/>
      <c r="CD148" s="80"/>
      <c r="CE148" s="80"/>
      <c r="CF148" s="81"/>
      <c r="CG148" s="73">
        <v>730</v>
      </c>
      <c r="CH148" s="74"/>
      <c r="CI148" s="74"/>
      <c r="CJ148" s="74"/>
      <c r="CK148" s="74"/>
      <c r="CL148" s="74"/>
      <c r="CM148" s="74"/>
      <c r="CN148" s="74"/>
      <c r="CO148" s="74"/>
      <c r="CP148" s="74"/>
      <c r="CQ148" s="75"/>
      <c r="CR148" s="235">
        <v>4720209.45</v>
      </c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7"/>
      <c r="DJ148" s="235">
        <f>64342930.38-1737477.82</f>
        <v>62605452.560000002</v>
      </c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6"/>
      <c r="DX148" s="236"/>
      <c r="DY148" s="236"/>
      <c r="DZ148" s="236"/>
      <c r="EA148" s="237"/>
      <c r="EB148" s="235"/>
      <c r="EC148" s="236"/>
      <c r="ED148" s="236"/>
      <c r="EE148" s="236"/>
      <c r="EF148" s="236"/>
      <c r="EG148" s="236"/>
      <c r="EH148" s="236"/>
      <c r="EI148" s="236"/>
      <c r="EJ148" s="236"/>
      <c r="EK148" s="236"/>
      <c r="EL148" s="236"/>
      <c r="EM148" s="236"/>
      <c r="EN148" s="236"/>
      <c r="EO148" s="236"/>
      <c r="EP148" s="236"/>
      <c r="EQ148" s="236"/>
      <c r="ER148" s="236"/>
      <c r="ES148" s="237"/>
      <c r="ET148" s="241">
        <f>SUM(CR148:ES149)</f>
        <v>67325662.010000005</v>
      </c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3"/>
      <c r="FM148" s="225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  <c r="GH148" s="226"/>
      <c r="GI148" s="226"/>
      <c r="GJ148" s="226"/>
      <c r="GK148" s="226"/>
      <c r="GN148" s="307"/>
      <c r="GO148" s="307"/>
      <c r="GP148" s="307"/>
      <c r="GQ148" s="307"/>
      <c r="GR148" s="307"/>
      <c r="GS148" s="307"/>
      <c r="GT148" s="307"/>
      <c r="GU148" s="307"/>
      <c r="GV148" s="307"/>
    </row>
    <row r="149" spans="1:204" ht="12" customHeight="1">
      <c r="A149" s="196" t="s">
        <v>120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7"/>
      <c r="BZ149" s="82"/>
      <c r="CA149" s="83"/>
      <c r="CB149" s="83"/>
      <c r="CC149" s="83"/>
      <c r="CD149" s="83"/>
      <c r="CE149" s="83"/>
      <c r="CF149" s="84"/>
      <c r="CG149" s="76"/>
      <c r="CH149" s="77"/>
      <c r="CI149" s="77"/>
      <c r="CJ149" s="77"/>
      <c r="CK149" s="77"/>
      <c r="CL149" s="77"/>
      <c r="CM149" s="77"/>
      <c r="CN149" s="77"/>
      <c r="CO149" s="77"/>
      <c r="CP149" s="77"/>
      <c r="CQ149" s="78"/>
      <c r="CR149" s="238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40"/>
      <c r="DJ149" s="238"/>
      <c r="DK149" s="239"/>
      <c r="DL149" s="239"/>
      <c r="DM149" s="239"/>
      <c r="DN149" s="239"/>
      <c r="DO149" s="239"/>
      <c r="DP149" s="239"/>
      <c r="DQ149" s="239"/>
      <c r="DR149" s="239"/>
      <c r="DS149" s="239"/>
      <c r="DT149" s="239"/>
      <c r="DU149" s="239"/>
      <c r="DV149" s="239"/>
      <c r="DW149" s="239"/>
      <c r="DX149" s="239"/>
      <c r="DY149" s="239"/>
      <c r="DZ149" s="239"/>
      <c r="EA149" s="240"/>
      <c r="EB149" s="238"/>
      <c r="EC149" s="239"/>
      <c r="ED149" s="239"/>
      <c r="EE149" s="239"/>
      <c r="EF149" s="239"/>
      <c r="EG149" s="239"/>
      <c r="EH149" s="239"/>
      <c r="EI149" s="239"/>
      <c r="EJ149" s="239"/>
      <c r="EK149" s="239"/>
      <c r="EL149" s="239"/>
      <c r="EM149" s="239"/>
      <c r="EN149" s="239"/>
      <c r="EO149" s="239"/>
      <c r="EP149" s="239"/>
      <c r="EQ149" s="239"/>
      <c r="ER149" s="239"/>
      <c r="ES149" s="240"/>
      <c r="ET149" s="244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6"/>
    </row>
    <row r="150" spans="1:204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85" t="s">
        <v>131</v>
      </c>
      <c r="CA150" s="186"/>
      <c r="CB150" s="186"/>
      <c r="CC150" s="186"/>
      <c r="CD150" s="186"/>
      <c r="CE150" s="186"/>
      <c r="CF150" s="186"/>
      <c r="CG150" s="201">
        <v>830</v>
      </c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47">
        <v>4727793.7</v>
      </c>
      <c r="CS150" s="247"/>
      <c r="CT150" s="247"/>
      <c r="CU150" s="247"/>
      <c r="CV150" s="247"/>
      <c r="CW150" s="247"/>
      <c r="CX150" s="247"/>
      <c r="CY150" s="247"/>
      <c r="CZ150" s="247"/>
      <c r="DA150" s="247"/>
      <c r="DB150" s="247"/>
      <c r="DC150" s="247"/>
      <c r="DD150" s="247"/>
      <c r="DE150" s="247"/>
      <c r="DF150" s="247"/>
      <c r="DG150" s="247"/>
      <c r="DH150" s="247"/>
      <c r="DI150" s="247"/>
      <c r="DJ150" s="247">
        <v>62442619.420000002</v>
      </c>
      <c r="DK150" s="247"/>
      <c r="DL150" s="247"/>
      <c r="DM150" s="247"/>
      <c r="DN150" s="247"/>
      <c r="DO150" s="247"/>
      <c r="DP150" s="247"/>
      <c r="DQ150" s="247"/>
      <c r="DR150" s="247"/>
      <c r="DS150" s="247"/>
      <c r="DT150" s="247"/>
      <c r="DU150" s="247"/>
      <c r="DV150" s="247"/>
      <c r="DW150" s="247"/>
      <c r="DX150" s="247"/>
      <c r="DY150" s="247"/>
      <c r="DZ150" s="247"/>
      <c r="EA150" s="247"/>
      <c r="EB150" s="247"/>
      <c r="EC150" s="247"/>
      <c r="ED150" s="247"/>
      <c r="EE150" s="247"/>
      <c r="EF150" s="247"/>
      <c r="EG150" s="247"/>
      <c r="EH150" s="247"/>
      <c r="EI150" s="247"/>
      <c r="EJ150" s="247"/>
      <c r="EK150" s="247"/>
      <c r="EL150" s="247"/>
      <c r="EM150" s="247"/>
      <c r="EN150" s="247"/>
      <c r="EO150" s="247"/>
      <c r="EP150" s="247"/>
      <c r="EQ150" s="247"/>
      <c r="ER150" s="247"/>
      <c r="ES150" s="247"/>
      <c r="ET150" s="248">
        <f>SUM(CR150:ES150)</f>
        <v>67170413.120000005</v>
      </c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9"/>
    </row>
    <row r="151" spans="1:204" ht="37.5" customHeight="1"/>
    <row r="152" spans="1:204">
      <c r="A152" s="1" t="s">
        <v>132</v>
      </c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Z152" s="1" t="s">
        <v>139</v>
      </c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N152" s="294" t="s">
        <v>248</v>
      </c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</row>
    <row r="153" spans="1:204" s="16" customFormat="1">
      <c r="O153" s="134" t="s">
        <v>133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K153" s="134" t="s">
        <v>134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CR153" s="292" t="s">
        <v>133</v>
      </c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32"/>
      <c r="DK153" s="32"/>
      <c r="DL153" s="32"/>
      <c r="DM153" s="32"/>
      <c r="DN153" s="292" t="s">
        <v>134</v>
      </c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4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4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44"/>
      <c r="FM155" s="44"/>
      <c r="FN155" s="44"/>
    </row>
    <row r="156" spans="1:204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34" t="s">
        <v>229</v>
      </c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32"/>
      <c r="FM156" s="32"/>
      <c r="FN156" s="32"/>
    </row>
    <row r="157" spans="1:204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4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77" t="s">
        <v>249</v>
      </c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23"/>
      <c r="CM158" s="23"/>
      <c r="CN158" s="23"/>
      <c r="CO158" s="23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L158" s="294" t="s">
        <v>250</v>
      </c>
      <c r="DM158" s="294"/>
      <c r="DN158" s="294"/>
      <c r="DO158" s="294"/>
      <c r="DP158" s="294"/>
      <c r="DQ158" s="294"/>
      <c r="DR158" s="294"/>
      <c r="DS158" s="294"/>
      <c r="DT158" s="294"/>
      <c r="DU158" s="294"/>
      <c r="DV158" s="294"/>
      <c r="DW158" s="294"/>
      <c r="DX158" s="294"/>
      <c r="DY158" s="294"/>
      <c r="DZ158" s="294"/>
      <c r="EA158" s="294"/>
      <c r="EB158" s="294"/>
      <c r="EC158" s="294"/>
      <c r="ED158" s="294"/>
      <c r="EE158" s="294"/>
      <c r="EF158" s="294"/>
      <c r="EG158" s="294"/>
      <c r="EH158" s="294"/>
      <c r="EI158" s="294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4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34" t="s">
        <v>231</v>
      </c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25"/>
      <c r="CM159" s="25"/>
      <c r="CN159" s="25"/>
      <c r="CO159" s="25"/>
      <c r="CP159" s="134" t="s">
        <v>133</v>
      </c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32"/>
      <c r="DI159" s="32"/>
      <c r="DJ159" s="32"/>
      <c r="DK159" s="32"/>
      <c r="DL159" s="292" t="s">
        <v>134</v>
      </c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4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23"/>
      <c r="AM161" s="23"/>
      <c r="AN161" s="23"/>
      <c r="AO161" s="23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23"/>
      <c r="CK161" s="23"/>
      <c r="CL161" s="23"/>
      <c r="CM161" s="2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34" t="s">
        <v>231</v>
      </c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25"/>
      <c r="AM162" s="25"/>
      <c r="AN162" s="25"/>
      <c r="AO162" s="25"/>
      <c r="AP162" s="134" t="s">
        <v>133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L162" s="134" t="s">
        <v>134</v>
      </c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N162" s="134" t="s">
        <v>233</v>
      </c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78" t="s">
        <v>135</v>
      </c>
      <c r="B164" s="178"/>
      <c r="C164" s="83"/>
      <c r="D164" s="83"/>
      <c r="E164" s="83"/>
      <c r="F164" s="83"/>
      <c r="G164" s="202" t="s">
        <v>135</v>
      </c>
      <c r="H164" s="202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202">
        <v>20</v>
      </c>
      <c r="AC164" s="202"/>
      <c r="AD164" s="202"/>
      <c r="AE164" s="202"/>
      <c r="AF164" s="184"/>
      <c r="AG164" s="184"/>
      <c r="AH164" s="184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4">
    <mergeCell ref="FL33:GC34"/>
    <mergeCell ref="GD33:GU34"/>
    <mergeCell ref="FM147:GK148"/>
    <mergeCell ref="GN147:GV148"/>
    <mergeCell ref="FM79:GD80"/>
    <mergeCell ref="GE79:GV80"/>
    <mergeCell ref="FM82:GA82"/>
    <mergeCell ref="FM110:FY110"/>
    <mergeCell ref="GA110:GL110"/>
    <mergeCell ref="FM113:GL115"/>
    <mergeCell ref="FM72:GA72"/>
    <mergeCell ref="FM73:GD73"/>
    <mergeCell ref="AJ3:EB3"/>
    <mergeCell ref="ET3:FK3"/>
    <mergeCell ref="ET4:FK4"/>
    <mergeCell ref="BS5:CP5"/>
    <mergeCell ref="CQ5:CT5"/>
    <mergeCell ref="CU5:CW5"/>
    <mergeCell ref="ET5:FK5"/>
    <mergeCell ref="AE6:ED6"/>
    <mergeCell ref="ET6:FK6"/>
    <mergeCell ref="AI7:EA7"/>
    <mergeCell ref="ET7:FK7"/>
    <mergeCell ref="AI8:EA8"/>
    <mergeCell ref="ET8:FK8"/>
    <mergeCell ref="ET9:FK9"/>
    <mergeCell ref="ET10:FK10"/>
    <mergeCell ref="ET11:FK11"/>
    <mergeCell ref="ET12:FK12"/>
    <mergeCell ref="A14:BY14"/>
    <mergeCell ref="BZ14:CF14"/>
    <mergeCell ref="CG14:CQ14"/>
    <mergeCell ref="CR14:DI14"/>
    <mergeCell ref="DJ14:EA14"/>
    <mergeCell ref="EB14:ES14"/>
    <mergeCell ref="ET14:FK14"/>
    <mergeCell ref="A15:BY15"/>
    <mergeCell ref="BZ15:CF15"/>
    <mergeCell ref="CG15:CQ15"/>
    <mergeCell ref="CR15:DI15"/>
    <mergeCell ref="DJ15:EA15"/>
    <mergeCell ref="EB15:ES15"/>
    <mergeCell ref="ET15:FK15"/>
    <mergeCell ref="A16:BY16"/>
    <mergeCell ref="BZ16:CF16"/>
    <mergeCell ref="CG16:CQ16"/>
    <mergeCell ref="CR16:DI16"/>
    <mergeCell ref="DJ16:EA16"/>
    <mergeCell ref="EB16:ES16"/>
    <mergeCell ref="ET16:FK16"/>
    <mergeCell ref="ET17:FK17"/>
    <mergeCell ref="ET18:FK18"/>
    <mergeCell ref="ET19:FK19"/>
    <mergeCell ref="ET20:FK20"/>
    <mergeCell ref="A19:BY19"/>
    <mergeCell ref="BZ19:CF19"/>
    <mergeCell ref="CG19:CQ19"/>
    <mergeCell ref="CR19:DI19"/>
    <mergeCell ref="DJ19:EA19"/>
    <mergeCell ref="EB19:ES19"/>
    <mergeCell ref="EB20:ES20"/>
    <mergeCell ref="A18:BY18"/>
    <mergeCell ref="A17:BY17"/>
    <mergeCell ref="BZ17:CF17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BZ25:CF26"/>
    <mergeCell ref="CG25:CQ26"/>
    <mergeCell ref="CR25:DI2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DJ27:EA27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6:FK36"/>
    <mergeCell ref="CG36:CQ36"/>
    <mergeCell ref="CR36:DI36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76:BY76"/>
    <mergeCell ref="BZ76:CF76"/>
    <mergeCell ref="CG76:CQ76"/>
    <mergeCell ref="CR76:DI76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ET76:FK76"/>
    <mergeCell ref="A75:BY75"/>
    <mergeCell ref="BZ75:CF75"/>
    <mergeCell ref="DJ79:EA79"/>
    <mergeCell ref="EB79:ES79"/>
    <mergeCell ref="ET79:FK79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A77:BY77"/>
    <mergeCell ref="BZ77:CF78"/>
    <mergeCell ref="DJ76:EA76"/>
    <mergeCell ref="EB76:ES76"/>
    <mergeCell ref="CG75:CQ75"/>
    <mergeCell ref="CR75:DI75"/>
    <mergeCell ref="DJ75:EA75"/>
    <mergeCell ref="EB75:ES75"/>
    <mergeCell ref="CG77:CQ78"/>
    <mergeCell ref="CR77:DI78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BZ80:CF80"/>
    <mergeCell ref="CG80:CQ80"/>
    <mergeCell ref="CR80:DI80"/>
    <mergeCell ref="DJ80:EA80"/>
    <mergeCell ref="EB80:ES80"/>
    <mergeCell ref="ET80:FK80"/>
    <mergeCell ref="EB82:ES82"/>
    <mergeCell ref="FM83:GD83"/>
    <mergeCell ref="A82:BY82"/>
    <mergeCell ref="BZ84:CF84"/>
    <mergeCell ref="CG84:CQ84"/>
    <mergeCell ref="CR84:DI84"/>
    <mergeCell ref="DJ84:EA84"/>
    <mergeCell ref="EB84:ES84"/>
    <mergeCell ref="ET82:FK82"/>
    <mergeCell ref="BZ82:CF82"/>
    <mergeCell ref="A83:BY83"/>
    <mergeCell ref="CG82:CQ82"/>
    <mergeCell ref="CR82:DI82"/>
    <mergeCell ref="DJ82:EA82"/>
    <mergeCell ref="ET84:FK84"/>
    <mergeCell ref="ET85:FK85"/>
    <mergeCell ref="ET86:FK86"/>
    <mergeCell ref="EB86:ES86"/>
    <mergeCell ref="ET83:FK83"/>
    <mergeCell ref="A85:BY85"/>
    <mergeCell ref="BZ85:CF85"/>
    <mergeCell ref="CG85:CQ85"/>
    <mergeCell ref="CR85:DI85"/>
    <mergeCell ref="DJ85:EA85"/>
    <mergeCell ref="EB85:ES85"/>
    <mergeCell ref="A84:BY84"/>
    <mergeCell ref="BZ83:CF83"/>
    <mergeCell ref="CG83:CQ83"/>
    <mergeCell ref="CR83:DI83"/>
    <mergeCell ref="DJ83:EA83"/>
    <mergeCell ref="EB83:ES83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BZ91:CF92"/>
    <mergeCell ref="CG91:CQ92"/>
    <mergeCell ref="CR91:DI92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DJ93:EA93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EB102:ES102"/>
    <mergeCell ref="A107:BY107"/>
    <mergeCell ref="EB108:ES108"/>
    <mergeCell ref="EB103:ES104"/>
    <mergeCell ref="ET103:FK104"/>
    <mergeCell ref="ET105:FK105"/>
    <mergeCell ref="ET108:FK108"/>
    <mergeCell ref="A104:BY104"/>
    <mergeCell ref="A108:BY108"/>
    <mergeCell ref="BZ102:CF102"/>
    <mergeCell ref="CG102:CQ102"/>
    <mergeCell ref="CR102:DI102"/>
    <mergeCell ref="DJ102:EA102"/>
    <mergeCell ref="DJ105:EA105"/>
    <mergeCell ref="EB105:ES105"/>
    <mergeCell ref="CG108:CQ108"/>
    <mergeCell ref="CR108:DI108"/>
    <mergeCell ref="DJ108:EA108"/>
    <mergeCell ref="BZ108:CF108"/>
    <mergeCell ref="EB107:ES107"/>
    <mergeCell ref="ET107:FK107"/>
    <mergeCell ref="A105:BY105"/>
    <mergeCell ref="BZ105:CF105"/>
    <mergeCell ref="CG105:CQ105"/>
    <mergeCell ref="CR105:DI105"/>
    <mergeCell ref="CR109:DI109"/>
    <mergeCell ref="BZ111:CF111"/>
    <mergeCell ref="CG111:CQ111"/>
    <mergeCell ref="CR111:DI111"/>
    <mergeCell ref="EB109:ES109"/>
    <mergeCell ref="BZ107:CF107"/>
    <mergeCell ref="CG107:CQ107"/>
    <mergeCell ref="CR107:DI107"/>
    <mergeCell ref="DJ107:EA107"/>
    <mergeCell ref="DJ111:EA111"/>
    <mergeCell ref="EB111:ES111"/>
    <mergeCell ref="ET109:FK109"/>
    <mergeCell ref="DJ110:EA110"/>
    <mergeCell ref="EB110:ES110"/>
    <mergeCell ref="ET110:FK110"/>
    <mergeCell ref="DJ109:EA109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1:BY111"/>
    <mergeCell ref="A110:BY110"/>
    <mergeCell ref="BZ110:CF110"/>
    <mergeCell ref="CG110:CQ110"/>
    <mergeCell ref="CR110:DI110"/>
    <mergeCell ref="A109:BY109"/>
    <mergeCell ref="BZ109:CF109"/>
    <mergeCell ref="CG109:CQ109"/>
    <mergeCell ref="ET115:FK115"/>
    <mergeCell ref="A116:BY116"/>
    <mergeCell ref="BZ116:CF117"/>
    <mergeCell ref="CG116:CQ117"/>
    <mergeCell ref="CR116:DI117"/>
    <mergeCell ref="DJ116:EA117"/>
    <mergeCell ref="ET118:FK118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70C0"/>
  </sheetPr>
  <dimension ref="A1:HO165"/>
  <sheetViews>
    <sheetView topLeftCell="AU19" zoomScaleNormal="100" zoomScaleSheetLayoutView="100" workbookViewId="0">
      <selection activeCell="FL35" sqref="FL35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76" width="0.85546875" style="1"/>
    <col min="177" max="177" width="1.42578125" style="1" customWidth="1"/>
    <col min="178" max="193" width="0.85546875" style="1"/>
    <col min="194" max="194" width="4.140625" style="1" customWidth="1"/>
    <col min="195" max="197" width="0.85546875" style="1"/>
    <col min="198" max="198" width="5.140625" style="1" customWidth="1"/>
    <col min="199" max="199" width="3.28515625" style="1" customWidth="1"/>
    <col min="200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90" t="s">
        <v>237</v>
      </c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34"/>
      <c r="ED3" s="34"/>
      <c r="ET3" s="263" t="s">
        <v>16</v>
      </c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5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266" t="s">
        <v>162</v>
      </c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8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83" t="s">
        <v>242</v>
      </c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178">
        <v>20</v>
      </c>
      <c r="CR5" s="178"/>
      <c r="CS5" s="178"/>
      <c r="CT5" s="178"/>
      <c r="CU5" s="252" t="s">
        <v>251</v>
      </c>
      <c r="CV5" s="252"/>
      <c r="CW5" s="252"/>
      <c r="CX5" s="32" t="s">
        <v>29</v>
      </c>
      <c r="ER5" s="35" t="s">
        <v>18</v>
      </c>
      <c r="ET5" s="257" t="s">
        <v>243</v>
      </c>
      <c r="EU5" s="258"/>
      <c r="EV5" s="258"/>
      <c r="EW5" s="258"/>
      <c r="EX5" s="258"/>
      <c r="EY5" s="258"/>
      <c r="EZ5" s="258"/>
      <c r="FA5" s="258"/>
      <c r="FB5" s="258"/>
      <c r="FC5" s="258"/>
      <c r="FD5" s="258"/>
      <c r="FE5" s="258"/>
      <c r="FF5" s="258"/>
      <c r="FG5" s="258"/>
      <c r="FH5" s="258"/>
      <c r="FI5" s="258"/>
      <c r="FJ5" s="258"/>
      <c r="FK5" s="259"/>
    </row>
    <row r="6" spans="1:170" ht="13.5" customHeight="1">
      <c r="A6" s="5" t="s">
        <v>167</v>
      </c>
      <c r="AE6" s="179" t="s">
        <v>247</v>
      </c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R6" s="35" t="s">
        <v>19</v>
      </c>
      <c r="ET6" s="257" t="s">
        <v>244</v>
      </c>
      <c r="EU6" s="258"/>
      <c r="EV6" s="258"/>
      <c r="EW6" s="258"/>
      <c r="EX6" s="258"/>
      <c r="EY6" s="258"/>
      <c r="EZ6" s="258"/>
      <c r="FA6" s="258"/>
      <c r="FB6" s="258"/>
      <c r="FC6" s="258"/>
      <c r="FD6" s="258"/>
      <c r="FE6" s="258"/>
      <c r="FF6" s="258"/>
      <c r="FG6" s="258"/>
      <c r="FH6" s="258"/>
      <c r="FI6" s="258"/>
      <c r="FJ6" s="258"/>
      <c r="FK6" s="259"/>
    </row>
    <row r="7" spans="1:170" ht="13.5" customHeight="1">
      <c r="A7" s="5" t="s">
        <v>168</v>
      </c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T7" s="257"/>
      <c r="EU7" s="258"/>
      <c r="EV7" s="258"/>
      <c r="EW7" s="258"/>
      <c r="EX7" s="258"/>
      <c r="EY7" s="258"/>
      <c r="EZ7" s="258"/>
      <c r="FA7" s="258"/>
      <c r="FB7" s="258"/>
      <c r="FC7" s="258"/>
      <c r="FD7" s="258"/>
      <c r="FE7" s="258"/>
      <c r="FF7" s="258"/>
      <c r="FG7" s="258"/>
      <c r="FH7" s="258"/>
      <c r="FI7" s="258"/>
      <c r="FJ7" s="258"/>
      <c r="FK7" s="259"/>
    </row>
    <row r="8" spans="1:170" ht="13.5" customHeight="1">
      <c r="A8" s="5" t="s">
        <v>169</v>
      </c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R8" s="35" t="s">
        <v>20</v>
      </c>
      <c r="ET8" s="257" t="s">
        <v>245</v>
      </c>
      <c r="EU8" s="258"/>
      <c r="EV8" s="258"/>
      <c r="EW8" s="258"/>
      <c r="EX8" s="258"/>
      <c r="EY8" s="258"/>
      <c r="EZ8" s="258"/>
      <c r="FA8" s="258"/>
      <c r="FB8" s="258"/>
      <c r="FC8" s="258"/>
      <c r="FD8" s="258"/>
      <c r="FE8" s="258"/>
      <c r="FF8" s="258"/>
      <c r="FG8" s="258"/>
      <c r="FH8" s="258"/>
      <c r="FI8" s="258"/>
      <c r="FJ8" s="258"/>
      <c r="FK8" s="259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57"/>
      <c r="EU9" s="258"/>
      <c r="EV9" s="258"/>
      <c r="EW9" s="258"/>
      <c r="EX9" s="258"/>
      <c r="EY9" s="258"/>
      <c r="EZ9" s="258"/>
      <c r="FA9" s="258"/>
      <c r="FB9" s="258"/>
      <c r="FC9" s="258"/>
      <c r="FD9" s="258"/>
      <c r="FE9" s="258"/>
      <c r="FF9" s="258"/>
      <c r="FG9" s="258"/>
      <c r="FH9" s="258"/>
      <c r="FI9" s="258"/>
      <c r="FJ9" s="258"/>
      <c r="FK9" s="259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57" t="s">
        <v>246</v>
      </c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9"/>
    </row>
    <row r="11" spans="1:170" ht="14.1" customHeight="1">
      <c r="A11" s="10" t="s">
        <v>236</v>
      </c>
      <c r="ER11" s="35"/>
      <c r="ET11" s="257"/>
      <c r="EU11" s="258"/>
      <c r="EV11" s="258"/>
      <c r="EW11" s="258"/>
      <c r="EX11" s="258"/>
      <c r="EY11" s="258"/>
      <c r="EZ11" s="258"/>
      <c r="FA11" s="258"/>
      <c r="FB11" s="258"/>
      <c r="FC11" s="258"/>
      <c r="FD11" s="258"/>
      <c r="FE11" s="258"/>
      <c r="FF11" s="258"/>
      <c r="FG11" s="258"/>
      <c r="FH11" s="258"/>
      <c r="FI11" s="258"/>
      <c r="FJ11" s="258"/>
      <c r="FK11" s="259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60" t="s">
        <v>22</v>
      </c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2"/>
    </row>
    <row r="13" spans="1:170" ht="9" customHeight="1"/>
    <row r="14" spans="1:170" s="12" customFormat="1" ht="33" customHeight="1">
      <c r="A14" s="160" t="s">
        <v>136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1"/>
      <c r="BZ14" s="123" t="s">
        <v>137</v>
      </c>
      <c r="CA14" s="123"/>
      <c r="CB14" s="123"/>
      <c r="CC14" s="123"/>
      <c r="CD14" s="123"/>
      <c r="CE14" s="123"/>
      <c r="CF14" s="123"/>
      <c r="CG14" s="123" t="s">
        <v>173</v>
      </c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253" t="s">
        <v>174</v>
      </c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 t="s">
        <v>175</v>
      </c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 t="s">
        <v>2</v>
      </c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 t="s">
        <v>1</v>
      </c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6"/>
      <c r="FL14" s="39"/>
      <c r="FM14" s="39"/>
      <c r="FN14" s="39"/>
    </row>
    <row r="15" spans="1:170" s="13" customFormat="1" ht="12" customHeight="1" thickBot="1">
      <c r="A15" s="158">
        <v>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98">
        <v>2</v>
      </c>
      <c r="CA15" s="98"/>
      <c r="CB15" s="98"/>
      <c r="CC15" s="98"/>
      <c r="CD15" s="98"/>
      <c r="CE15" s="98"/>
      <c r="CF15" s="98"/>
      <c r="CG15" s="98">
        <v>3</v>
      </c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255">
        <v>4</v>
      </c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>
        <v>5</v>
      </c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>
        <v>6</v>
      </c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>
        <v>7</v>
      </c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69"/>
      <c r="FL15" s="40"/>
      <c r="FM15" s="40"/>
      <c r="FN15" s="40"/>
    </row>
    <row r="16" spans="1:170" ht="22.5" customHeight="1">
      <c r="A16" s="191" t="s">
        <v>176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2"/>
      <c r="BZ16" s="138" t="s">
        <v>0</v>
      </c>
      <c r="CA16" s="139"/>
      <c r="CB16" s="139"/>
      <c r="CC16" s="139"/>
      <c r="CD16" s="139"/>
      <c r="CE16" s="139"/>
      <c r="CF16" s="139"/>
      <c r="CG16" s="140">
        <v>100</v>
      </c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254">
        <f>CR17+CR18+CR19+CR20+CR24+CR32+CR38</f>
        <v>752451.4</v>
      </c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>
        <f>DJ17+DJ18+DJ19+DJ20+DJ24+DJ32+DJ38</f>
        <v>48962055.560000002</v>
      </c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83">
        <f>EB17+EB18+EB19+EB20+EB24+EB32+EB38</f>
        <v>0</v>
      </c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54">
        <f>SUM(CR16:ES16)</f>
        <v>49714506.960000001</v>
      </c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70"/>
    </row>
    <row r="17" spans="1:167" ht="15" customHeight="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3"/>
      <c r="BZ17" s="65" t="s">
        <v>3</v>
      </c>
      <c r="CA17" s="66"/>
      <c r="CB17" s="66"/>
      <c r="CC17" s="66"/>
      <c r="CD17" s="66"/>
      <c r="CE17" s="66"/>
      <c r="CF17" s="66"/>
      <c r="CG17" s="97">
        <v>120</v>
      </c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33">
        <f>SUM(CR17:ES17)</f>
        <v>0</v>
      </c>
      <c r="EU17" s="233"/>
      <c r="EV17" s="233"/>
      <c r="EW17" s="233"/>
      <c r="EX17" s="233"/>
      <c r="EY17" s="233"/>
      <c r="EZ17" s="233"/>
      <c r="FA17" s="233"/>
      <c r="FB17" s="233"/>
      <c r="FC17" s="233"/>
      <c r="FD17" s="233"/>
      <c r="FE17" s="233"/>
      <c r="FF17" s="233"/>
      <c r="FG17" s="233"/>
      <c r="FH17" s="233"/>
      <c r="FI17" s="233"/>
      <c r="FJ17" s="233"/>
      <c r="FK17" s="234"/>
    </row>
    <row r="18" spans="1:167" ht="15" customHeight="1">
      <c r="A18" s="162" t="s">
        <v>177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3"/>
      <c r="BZ18" s="65" t="s">
        <v>4</v>
      </c>
      <c r="CA18" s="66"/>
      <c r="CB18" s="66"/>
      <c r="CC18" s="66"/>
      <c r="CD18" s="66"/>
      <c r="CE18" s="66"/>
      <c r="CF18" s="66"/>
      <c r="CG18" s="97">
        <v>130</v>
      </c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0">
        <f>1698243.4+100000</f>
        <v>1798243.4</v>
      </c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33">
        <f>SUM(CR18:ES18)</f>
        <v>1798243.4</v>
      </c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4"/>
    </row>
    <row r="19" spans="1:167" ht="15" customHeight="1">
      <c r="A19" s="162" t="s">
        <v>178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3"/>
      <c r="BZ19" s="65" t="s">
        <v>5</v>
      </c>
      <c r="CA19" s="66"/>
      <c r="CB19" s="66"/>
      <c r="CC19" s="66"/>
      <c r="CD19" s="66"/>
      <c r="CE19" s="66"/>
      <c r="CF19" s="66"/>
      <c r="CG19" s="97">
        <v>140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33">
        <f>SUM(CR19:ES19)</f>
        <v>0</v>
      </c>
      <c r="EU19" s="233"/>
      <c r="EV19" s="233"/>
      <c r="EW19" s="233"/>
      <c r="EX19" s="233"/>
      <c r="EY19" s="233"/>
      <c r="EZ19" s="233"/>
      <c r="FA19" s="233"/>
      <c r="FB19" s="233"/>
      <c r="FC19" s="233"/>
      <c r="FD19" s="233"/>
      <c r="FE19" s="233"/>
      <c r="FF19" s="233"/>
      <c r="FG19" s="233"/>
      <c r="FH19" s="233"/>
      <c r="FI19" s="233"/>
      <c r="FJ19" s="233"/>
      <c r="FK19" s="234"/>
    </row>
    <row r="20" spans="1:167" ht="15" customHeight="1">
      <c r="A20" s="162" t="s">
        <v>145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3"/>
      <c r="BZ20" s="65" t="s">
        <v>6</v>
      </c>
      <c r="CA20" s="66"/>
      <c r="CB20" s="66"/>
      <c r="CC20" s="66"/>
      <c r="CD20" s="66"/>
      <c r="CE20" s="66"/>
      <c r="CF20" s="66"/>
      <c r="CG20" s="97">
        <v>150</v>
      </c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33">
        <f>DJ21+DJ23</f>
        <v>0</v>
      </c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  <c r="DZ20" s="233"/>
      <c r="EA20" s="233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33">
        <f>SUM(CR20:ES20)</f>
        <v>0</v>
      </c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4"/>
    </row>
    <row r="21" spans="1:167" ht="12" customHeight="1">
      <c r="A21" s="164" t="s">
        <v>23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5"/>
      <c r="BZ21" s="79" t="s">
        <v>7</v>
      </c>
      <c r="CA21" s="80"/>
      <c r="CB21" s="80"/>
      <c r="CC21" s="80"/>
      <c r="CD21" s="80"/>
      <c r="CE21" s="80"/>
      <c r="CF21" s="81"/>
      <c r="CG21" s="73">
        <v>152</v>
      </c>
      <c r="CH21" s="74"/>
      <c r="CI21" s="74"/>
      <c r="CJ21" s="74"/>
      <c r="CK21" s="74"/>
      <c r="CL21" s="74"/>
      <c r="CM21" s="74"/>
      <c r="CN21" s="74"/>
      <c r="CO21" s="74"/>
      <c r="CP21" s="74"/>
      <c r="CQ21" s="75"/>
      <c r="CR21" s="271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3"/>
      <c r="DJ21" s="235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7"/>
      <c r="EB21" s="271"/>
      <c r="EC21" s="272"/>
      <c r="ED21" s="272"/>
      <c r="EE21" s="272"/>
      <c r="EF21" s="272"/>
      <c r="EG21" s="272"/>
      <c r="EH21" s="272"/>
      <c r="EI21" s="272"/>
      <c r="EJ21" s="272"/>
      <c r="EK21" s="272"/>
      <c r="EL21" s="272"/>
      <c r="EM21" s="272"/>
      <c r="EN21" s="272"/>
      <c r="EO21" s="272"/>
      <c r="EP21" s="272"/>
      <c r="EQ21" s="272"/>
      <c r="ER21" s="272"/>
      <c r="ES21" s="273"/>
      <c r="ET21" s="241">
        <f>SUM(CR21:ES22)</f>
        <v>0</v>
      </c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3"/>
    </row>
    <row r="22" spans="1:167" ht="22.5" customHeight="1">
      <c r="A22" s="142" t="s">
        <v>158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3"/>
      <c r="BZ22" s="82"/>
      <c r="CA22" s="83"/>
      <c r="CB22" s="83"/>
      <c r="CC22" s="83"/>
      <c r="CD22" s="83"/>
      <c r="CE22" s="83"/>
      <c r="CF22" s="84"/>
      <c r="CG22" s="76"/>
      <c r="CH22" s="77"/>
      <c r="CI22" s="77"/>
      <c r="CJ22" s="77"/>
      <c r="CK22" s="77"/>
      <c r="CL22" s="77"/>
      <c r="CM22" s="77"/>
      <c r="CN22" s="77"/>
      <c r="CO22" s="77"/>
      <c r="CP22" s="77"/>
      <c r="CQ22" s="78"/>
      <c r="CR22" s="274"/>
      <c r="CS22" s="275"/>
      <c r="CT22" s="275"/>
      <c r="CU22" s="275"/>
      <c r="CV22" s="275"/>
      <c r="CW22" s="275"/>
      <c r="CX22" s="275"/>
      <c r="CY22" s="275"/>
      <c r="CZ22" s="275"/>
      <c r="DA22" s="275"/>
      <c r="DB22" s="275"/>
      <c r="DC22" s="275"/>
      <c r="DD22" s="275"/>
      <c r="DE22" s="275"/>
      <c r="DF22" s="275"/>
      <c r="DG22" s="275"/>
      <c r="DH22" s="275"/>
      <c r="DI22" s="276"/>
      <c r="DJ22" s="238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40"/>
      <c r="EB22" s="274"/>
      <c r="EC22" s="275"/>
      <c r="ED22" s="275"/>
      <c r="EE22" s="275"/>
      <c r="EF22" s="275"/>
      <c r="EG22" s="275"/>
      <c r="EH22" s="275"/>
      <c r="EI22" s="275"/>
      <c r="EJ22" s="275"/>
      <c r="EK22" s="275"/>
      <c r="EL22" s="275"/>
      <c r="EM22" s="275"/>
      <c r="EN22" s="275"/>
      <c r="EO22" s="275"/>
      <c r="EP22" s="275"/>
      <c r="EQ22" s="275"/>
      <c r="ER22" s="275"/>
      <c r="ES22" s="276"/>
      <c r="ET22" s="244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6"/>
    </row>
    <row r="23" spans="1:167" ht="12" customHeight="1">
      <c r="A23" s="144" t="s">
        <v>146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5"/>
      <c r="BZ23" s="65" t="s">
        <v>8</v>
      </c>
      <c r="CA23" s="66"/>
      <c r="CB23" s="66"/>
      <c r="CC23" s="66"/>
      <c r="CD23" s="66"/>
      <c r="CE23" s="66"/>
      <c r="CF23" s="66"/>
      <c r="CG23" s="97">
        <v>153</v>
      </c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33">
        <f>SUM(CR23:ES23)</f>
        <v>0</v>
      </c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3"/>
      <c r="FF23" s="233"/>
      <c r="FG23" s="233"/>
      <c r="FH23" s="233"/>
      <c r="FI23" s="233"/>
      <c r="FJ23" s="233"/>
      <c r="FK23" s="234"/>
    </row>
    <row r="24" spans="1:167" ht="15" customHeight="1">
      <c r="A24" s="162" t="s">
        <v>140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3"/>
      <c r="BZ24" s="65" t="s">
        <v>9</v>
      </c>
      <c r="CA24" s="66"/>
      <c r="CB24" s="66"/>
      <c r="CC24" s="66"/>
      <c r="CD24" s="66"/>
      <c r="CE24" s="66"/>
      <c r="CF24" s="66"/>
      <c r="CG24" s="97">
        <v>170</v>
      </c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233">
        <f>CR25+CR27+CR31</f>
        <v>0</v>
      </c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>
        <f>DJ25+DJ27+DJ31</f>
        <v>-280017.76</v>
      </c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33">
        <f>SUM(CR24:ES24)</f>
        <v>-280017.76</v>
      </c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4"/>
    </row>
    <row r="25" spans="1:167" ht="12" customHeight="1">
      <c r="A25" s="164" t="s">
        <v>23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5"/>
      <c r="BZ25" s="79" t="s">
        <v>10</v>
      </c>
      <c r="CA25" s="80"/>
      <c r="CB25" s="80"/>
      <c r="CC25" s="80"/>
      <c r="CD25" s="80"/>
      <c r="CE25" s="80"/>
      <c r="CF25" s="81"/>
      <c r="CG25" s="73">
        <v>171</v>
      </c>
      <c r="CH25" s="74"/>
      <c r="CI25" s="74"/>
      <c r="CJ25" s="74"/>
      <c r="CK25" s="74"/>
      <c r="CL25" s="74"/>
      <c r="CM25" s="74"/>
      <c r="CN25" s="74"/>
      <c r="CO25" s="74"/>
      <c r="CP25" s="74"/>
      <c r="CQ25" s="75"/>
      <c r="CR25" s="235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7"/>
      <c r="DJ25" s="235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36"/>
      <c r="DX25" s="236"/>
      <c r="DY25" s="236"/>
      <c r="DZ25" s="236"/>
      <c r="EA25" s="237"/>
      <c r="EB25" s="271"/>
      <c r="EC25" s="272"/>
      <c r="ED25" s="272"/>
      <c r="EE25" s="272"/>
      <c r="EF25" s="272"/>
      <c r="EG25" s="272"/>
      <c r="EH25" s="272"/>
      <c r="EI25" s="272"/>
      <c r="EJ25" s="272"/>
      <c r="EK25" s="272"/>
      <c r="EL25" s="272"/>
      <c r="EM25" s="272"/>
      <c r="EN25" s="272"/>
      <c r="EO25" s="272"/>
      <c r="EP25" s="272"/>
      <c r="EQ25" s="272"/>
      <c r="ER25" s="272"/>
      <c r="ES25" s="273"/>
      <c r="ET25" s="241">
        <f>SUM(CR25:ES26)</f>
        <v>0</v>
      </c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3"/>
    </row>
    <row r="26" spans="1:167" ht="12" customHeight="1">
      <c r="A26" s="142" t="s">
        <v>24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3"/>
      <c r="BZ26" s="82"/>
      <c r="CA26" s="83"/>
      <c r="CB26" s="83"/>
      <c r="CC26" s="83"/>
      <c r="CD26" s="83"/>
      <c r="CE26" s="83"/>
      <c r="CF26" s="84"/>
      <c r="CG26" s="76"/>
      <c r="CH26" s="77"/>
      <c r="CI26" s="77"/>
      <c r="CJ26" s="77"/>
      <c r="CK26" s="77"/>
      <c r="CL26" s="77"/>
      <c r="CM26" s="77"/>
      <c r="CN26" s="77"/>
      <c r="CO26" s="77"/>
      <c r="CP26" s="77"/>
      <c r="CQ26" s="78"/>
      <c r="CR26" s="238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40"/>
      <c r="DJ26" s="238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40"/>
      <c r="EB26" s="274"/>
      <c r="EC26" s="275"/>
      <c r="ED26" s="275"/>
      <c r="EE26" s="275"/>
      <c r="EF26" s="275"/>
      <c r="EG26" s="275"/>
      <c r="EH26" s="275"/>
      <c r="EI26" s="275"/>
      <c r="EJ26" s="275"/>
      <c r="EK26" s="275"/>
      <c r="EL26" s="275"/>
      <c r="EM26" s="275"/>
      <c r="EN26" s="275"/>
      <c r="EO26" s="275"/>
      <c r="EP26" s="275"/>
      <c r="EQ26" s="275"/>
      <c r="ER26" s="275"/>
      <c r="ES26" s="276"/>
      <c r="ET26" s="244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6"/>
    </row>
    <row r="27" spans="1:167" ht="12" customHeight="1">
      <c r="A27" s="144" t="s">
        <v>25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5"/>
      <c r="BZ27" s="65" t="s">
        <v>11</v>
      </c>
      <c r="CA27" s="66"/>
      <c r="CB27" s="66"/>
      <c r="CC27" s="66"/>
      <c r="CD27" s="66"/>
      <c r="CE27" s="66"/>
      <c r="CF27" s="66"/>
      <c r="CG27" s="97">
        <v>172</v>
      </c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>
        <v>-280017.76</v>
      </c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33">
        <f>SUM(CR27:ES27)</f>
        <v>-280017.76</v>
      </c>
      <c r="EU27" s="233"/>
      <c r="EV27" s="233"/>
      <c r="EW27" s="233"/>
      <c r="EX27" s="233"/>
      <c r="EY27" s="233"/>
      <c r="EZ27" s="233"/>
      <c r="FA27" s="233"/>
      <c r="FB27" s="233"/>
      <c r="FC27" s="233"/>
      <c r="FD27" s="233"/>
      <c r="FE27" s="233"/>
      <c r="FF27" s="233"/>
      <c r="FG27" s="233"/>
      <c r="FH27" s="233"/>
      <c r="FI27" s="233"/>
      <c r="FJ27" s="233"/>
      <c r="FK27" s="234"/>
    </row>
    <row r="28" spans="1:167" ht="12" customHeight="1">
      <c r="A28" s="164" t="s">
        <v>180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5"/>
      <c r="BZ28" s="79" t="s">
        <v>12</v>
      </c>
      <c r="CA28" s="80"/>
      <c r="CB28" s="80"/>
      <c r="CC28" s="80"/>
      <c r="CD28" s="80"/>
      <c r="CE28" s="80"/>
      <c r="CF28" s="81"/>
      <c r="CG28" s="73">
        <v>172</v>
      </c>
      <c r="CH28" s="74"/>
      <c r="CI28" s="74"/>
      <c r="CJ28" s="74"/>
      <c r="CK28" s="74"/>
      <c r="CL28" s="74"/>
      <c r="CM28" s="74"/>
      <c r="CN28" s="74"/>
      <c r="CO28" s="74"/>
      <c r="CP28" s="74"/>
      <c r="CQ28" s="75"/>
      <c r="CR28" s="235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7"/>
      <c r="DJ28" s="235">
        <v>-280017.76</v>
      </c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36"/>
      <c r="DX28" s="236"/>
      <c r="DY28" s="236"/>
      <c r="DZ28" s="236"/>
      <c r="EA28" s="237"/>
      <c r="EB28" s="271"/>
      <c r="EC28" s="272"/>
      <c r="ED28" s="272"/>
      <c r="EE28" s="272"/>
      <c r="EF28" s="272"/>
      <c r="EG28" s="272"/>
      <c r="EH28" s="272"/>
      <c r="EI28" s="272"/>
      <c r="EJ28" s="272"/>
      <c r="EK28" s="272"/>
      <c r="EL28" s="272"/>
      <c r="EM28" s="272"/>
      <c r="EN28" s="272"/>
      <c r="EO28" s="272"/>
      <c r="EP28" s="272"/>
      <c r="EQ28" s="272"/>
      <c r="ER28" s="272"/>
      <c r="ES28" s="273"/>
      <c r="ET28" s="241">
        <f>SUM(CR28:ES29)</f>
        <v>-280017.76</v>
      </c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3"/>
    </row>
    <row r="29" spans="1:167" ht="12" customHeight="1">
      <c r="A29" s="166" t="s">
        <v>181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82"/>
      <c r="CA29" s="83"/>
      <c r="CB29" s="83"/>
      <c r="CC29" s="83"/>
      <c r="CD29" s="83"/>
      <c r="CE29" s="83"/>
      <c r="CF29" s="84"/>
      <c r="CG29" s="76"/>
      <c r="CH29" s="77"/>
      <c r="CI29" s="77"/>
      <c r="CJ29" s="77"/>
      <c r="CK29" s="77"/>
      <c r="CL29" s="77"/>
      <c r="CM29" s="77"/>
      <c r="CN29" s="77"/>
      <c r="CO29" s="77"/>
      <c r="CP29" s="77"/>
      <c r="CQ29" s="78"/>
      <c r="CR29" s="238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40"/>
      <c r="DJ29" s="238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40"/>
      <c r="EB29" s="274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6"/>
      <c r="ET29" s="244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6"/>
    </row>
    <row r="30" spans="1:167" ht="12" customHeight="1">
      <c r="A30" s="170" t="s">
        <v>182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1"/>
      <c r="BZ30" s="172" t="s">
        <v>183</v>
      </c>
      <c r="CA30" s="173"/>
      <c r="CB30" s="173"/>
      <c r="CC30" s="173"/>
      <c r="CD30" s="173"/>
      <c r="CE30" s="173"/>
      <c r="CF30" s="174"/>
      <c r="CG30" s="175">
        <v>172</v>
      </c>
      <c r="CH30" s="176"/>
      <c r="CI30" s="176"/>
      <c r="CJ30" s="176"/>
      <c r="CK30" s="176"/>
      <c r="CL30" s="176"/>
      <c r="CM30" s="176"/>
      <c r="CN30" s="176"/>
      <c r="CO30" s="176"/>
      <c r="CP30" s="176"/>
      <c r="CQ30" s="118"/>
      <c r="CR30" s="277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9"/>
      <c r="DJ30" s="280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2"/>
      <c r="EB30" s="277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279"/>
      <c r="ET30" s="233">
        <f>SUM(CR30:ES30)</f>
        <v>0</v>
      </c>
      <c r="EU30" s="233"/>
      <c r="EV30" s="233"/>
      <c r="EW30" s="233"/>
      <c r="EX30" s="233"/>
      <c r="EY30" s="233"/>
      <c r="EZ30" s="233"/>
      <c r="FA30" s="233"/>
      <c r="FB30" s="233"/>
      <c r="FC30" s="233"/>
      <c r="FD30" s="233"/>
      <c r="FE30" s="233"/>
      <c r="FF30" s="233"/>
      <c r="FG30" s="233"/>
      <c r="FH30" s="233"/>
      <c r="FI30" s="233"/>
      <c r="FJ30" s="233"/>
      <c r="FK30" s="234"/>
    </row>
    <row r="31" spans="1:167" ht="12" customHeight="1">
      <c r="A31" s="144" t="s">
        <v>138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5"/>
      <c r="BZ31" s="65" t="s">
        <v>179</v>
      </c>
      <c r="CA31" s="66"/>
      <c r="CB31" s="66"/>
      <c r="CC31" s="66"/>
      <c r="CD31" s="66"/>
      <c r="CE31" s="66"/>
      <c r="CF31" s="66"/>
      <c r="CG31" s="97">
        <v>173</v>
      </c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33">
        <f>SUM(CR31:ES31)</f>
        <v>0</v>
      </c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4"/>
    </row>
    <row r="32" spans="1:167" ht="15" customHeight="1">
      <c r="A32" s="162" t="s">
        <v>26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3"/>
      <c r="BZ32" s="65" t="s">
        <v>13</v>
      </c>
      <c r="CA32" s="66"/>
      <c r="CB32" s="66"/>
      <c r="CC32" s="66"/>
      <c r="CD32" s="66"/>
      <c r="CE32" s="66"/>
      <c r="CF32" s="66"/>
      <c r="CG32" s="97">
        <v>180</v>
      </c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233">
        <f>CR33+CR35+CR36+CR37</f>
        <v>752451.4</v>
      </c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>
        <f>DJ33+DJ35+DJ36+DJ37</f>
        <v>47443829.920000002</v>
      </c>
      <c r="DK32" s="233"/>
      <c r="DL32" s="233"/>
      <c r="DM32" s="233"/>
      <c r="DN32" s="233"/>
      <c r="DO32" s="233"/>
      <c r="DP32" s="233"/>
      <c r="DQ32" s="233"/>
      <c r="DR32" s="233"/>
      <c r="DS32" s="233"/>
      <c r="DT32" s="233"/>
      <c r="DU32" s="233"/>
      <c r="DV32" s="233"/>
      <c r="DW32" s="233"/>
      <c r="DX32" s="233"/>
      <c r="DY32" s="233"/>
      <c r="DZ32" s="233"/>
      <c r="EA32" s="233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33">
        <f>SUM(CR32:ES32)</f>
        <v>48196281.32</v>
      </c>
      <c r="EU32" s="233"/>
      <c r="EV32" s="233"/>
      <c r="EW32" s="233"/>
      <c r="EX32" s="233"/>
      <c r="EY32" s="233"/>
      <c r="EZ32" s="233"/>
      <c r="FA32" s="233"/>
      <c r="FB32" s="233"/>
      <c r="FC32" s="233"/>
      <c r="FD32" s="233"/>
      <c r="FE32" s="233"/>
      <c r="FF32" s="233"/>
      <c r="FG32" s="233"/>
      <c r="FH32" s="233"/>
      <c r="FI32" s="233"/>
      <c r="FJ32" s="233"/>
      <c r="FK32" s="234"/>
    </row>
    <row r="33" spans="1:203" ht="12" customHeight="1">
      <c r="A33" s="164" t="s">
        <v>23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5"/>
      <c r="BZ33" s="79" t="s">
        <v>184</v>
      </c>
      <c r="CA33" s="80"/>
      <c r="CB33" s="80"/>
      <c r="CC33" s="80"/>
      <c r="CD33" s="80"/>
      <c r="CE33" s="80"/>
      <c r="CF33" s="81"/>
      <c r="CG33" s="73">
        <v>180</v>
      </c>
      <c r="CH33" s="74"/>
      <c r="CI33" s="74"/>
      <c r="CJ33" s="74"/>
      <c r="CK33" s="74"/>
      <c r="CL33" s="74"/>
      <c r="CM33" s="74"/>
      <c r="CN33" s="74"/>
      <c r="CO33" s="74"/>
      <c r="CP33" s="74"/>
      <c r="CQ33" s="75"/>
      <c r="CR33" s="271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72"/>
      <c r="DI33" s="273"/>
      <c r="DJ33" s="235">
        <f>43428630.63-65195.12+1132560.22+4089415.56-100000-500000-60000-220000-192508.28-204073.09</f>
        <v>47308829.920000002</v>
      </c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7"/>
      <c r="EB33" s="271"/>
      <c r="EC33" s="272"/>
      <c r="ED33" s="272"/>
      <c r="EE33" s="272"/>
      <c r="EF33" s="272"/>
      <c r="EG33" s="272"/>
      <c r="EH33" s="272"/>
      <c r="EI33" s="272"/>
      <c r="EJ33" s="272"/>
      <c r="EK33" s="272"/>
      <c r="EL33" s="272"/>
      <c r="EM33" s="272"/>
      <c r="EN33" s="272"/>
      <c r="EO33" s="272"/>
      <c r="EP33" s="272"/>
      <c r="EQ33" s="272"/>
      <c r="ER33" s="272"/>
      <c r="ES33" s="273"/>
      <c r="ET33" s="241">
        <f>SUM(CR33:ES34)</f>
        <v>47308829.920000002</v>
      </c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3"/>
      <c r="FL33" s="219" t="s">
        <v>291</v>
      </c>
      <c r="FM33" s="220"/>
      <c r="FN33" s="220"/>
      <c r="FO33" s="220"/>
      <c r="FP33" s="220"/>
      <c r="FQ33" s="220"/>
      <c r="FR33" s="220"/>
      <c r="FS33" s="220"/>
      <c r="FT33" s="220"/>
      <c r="FU33" s="220"/>
      <c r="FV33" s="220"/>
      <c r="FW33" s="220"/>
      <c r="FX33" s="220"/>
      <c r="FY33" s="220"/>
      <c r="FZ33" s="220"/>
      <c r="GA33" s="220"/>
      <c r="GB33" s="220"/>
      <c r="GC33" s="221"/>
      <c r="GD33" s="109">
        <v>-4089415.56</v>
      </c>
      <c r="GE33" s="110"/>
      <c r="GF33" s="110"/>
      <c r="GG33" s="110"/>
      <c r="GH33" s="110"/>
      <c r="GI33" s="110"/>
      <c r="GJ33" s="110"/>
      <c r="GK33" s="110"/>
      <c r="GL33" s="110"/>
      <c r="GM33" s="110"/>
      <c r="GN33" s="110"/>
      <c r="GO33" s="110"/>
      <c r="GP33" s="110"/>
      <c r="GQ33" s="110"/>
      <c r="GR33" s="110"/>
      <c r="GS33" s="110"/>
      <c r="GT33" s="110"/>
      <c r="GU33" s="111"/>
    </row>
    <row r="34" spans="1:203" ht="12" customHeight="1">
      <c r="A34" s="142" t="s">
        <v>188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3"/>
      <c r="BZ34" s="82"/>
      <c r="CA34" s="83"/>
      <c r="CB34" s="83"/>
      <c r="CC34" s="83"/>
      <c r="CD34" s="83"/>
      <c r="CE34" s="83"/>
      <c r="CF34" s="84"/>
      <c r="CG34" s="76"/>
      <c r="CH34" s="77"/>
      <c r="CI34" s="77"/>
      <c r="CJ34" s="77"/>
      <c r="CK34" s="77"/>
      <c r="CL34" s="77"/>
      <c r="CM34" s="77"/>
      <c r="CN34" s="77"/>
      <c r="CO34" s="77"/>
      <c r="CP34" s="77"/>
      <c r="CQ34" s="78"/>
      <c r="CR34" s="274"/>
      <c r="CS34" s="275"/>
      <c r="CT34" s="275"/>
      <c r="CU34" s="275"/>
      <c r="CV34" s="275"/>
      <c r="CW34" s="275"/>
      <c r="CX34" s="275"/>
      <c r="CY34" s="275"/>
      <c r="CZ34" s="275"/>
      <c r="DA34" s="275"/>
      <c r="DB34" s="275"/>
      <c r="DC34" s="275"/>
      <c r="DD34" s="275"/>
      <c r="DE34" s="275"/>
      <c r="DF34" s="275"/>
      <c r="DG34" s="275"/>
      <c r="DH34" s="275"/>
      <c r="DI34" s="276"/>
      <c r="DJ34" s="238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40"/>
      <c r="EB34" s="274"/>
      <c r="EC34" s="275"/>
      <c r="ED34" s="275"/>
      <c r="EE34" s="275"/>
      <c r="EF34" s="275"/>
      <c r="EG34" s="275"/>
      <c r="EH34" s="275"/>
      <c r="EI34" s="275"/>
      <c r="EJ34" s="275"/>
      <c r="EK34" s="275"/>
      <c r="EL34" s="275"/>
      <c r="EM34" s="275"/>
      <c r="EN34" s="275"/>
      <c r="EO34" s="275"/>
      <c r="EP34" s="275"/>
      <c r="EQ34" s="275"/>
      <c r="ER34" s="275"/>
      <c r="ES34" s="276"/>
      <c r="ET34" s="244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6"/>
      <c r="FL34" s="222"/>
      <c r="FM34" s="223"/>
      <c r="FN34" s="223"/>
      <c r="FO34" s="223"/>
      <c r="FP34" s="223"/>
      <c r="FQ34" s="223"/>
      <c r="FR34" s="223"/>
      <c r="FS34" s="223"/>
      <c r="FT34" s="223"/>
      <c r="FU34" s="223"/>
      <c r="FV34" s="223"/>
      <c r="FW34" s="223"/>
      <c r="FX34" s="223"/>
      <c r="FY34" s="223"/>
      <c r="FZ34" s="223"/>
      <c r="GA34" s="223"/>
      <c r="GB34" s="223"/>
      <c r="GC34" s="224"/>
      <c r="GD34" s="112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4"/>
    </row>
    <row r="35" spans="1:203" ht="12" customHeight="1">
      <c r="A35" s="144" t="s">
        <v>189</v>
      </c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5"/>
      <c r="BZ35" s="65" t="s">
        <v>185</v>
      </c>
      <c r="CA35" s="66"/>
      <c r="CB35" s="66"/>
      <c r="CC35" s="66"/>
      <c r="CD35" s="66"/>
      <c r="CE35" s="66"/>
      <c r="CF35" s="66"/>
      <c r="CG35" s="97">
        <v>180</v>
      </c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250">
        <v>752451.4</v>
      </c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33">
        <f>SUM(CR35:ES35)</f>
        <v>752451.4</v>
      </c>
      <c r="EU35" s="233"/>
      <c r="EV35" s="233"/>
      <c r="EW35" s="233"/>
      <c r="EX35" s="233"/>
      <c r="EY35" s="233"/>
      <c r="EZ35" s="233"/>
      <c r="FA35" s="233"/>
      <c r="FB35" s="233"/>
      <c r="FC35" s="233"/>
      <c r="FD35" s="233"/>
      <c r="FE35" s="233"/>
      <c r="FF35" s="233"/>
      <c r="FG35" s="233"/>
      <c r="FH35" s="233"/>
      <c r="FI35" s="233"/>
      <c r="FJ35" s="233"/>
      <c r="FK35" s="234"/>
      <c r="GL35" s="1" t="s">
        <v>281</v>
      </c>
    </row>
    <row r="36" spans="1:203" ht="12" customHeight="1">
      <c r="A36" s="144" t="s">
        <v>190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5"/>
      <c r="BZ36" s="65" t="s">
        <v>186</v>
      </c>
      <c r="CA36" s="66"/>
      <c r="CB36" s="66"/>
      <c r="CC36" s="66"/>
      <c r="CD36" s="66"/>
      <c r="CE36" s="66"/>
      <c r="CF36" s="66"/>
      <c r="CG36" s="97">
        <v>180</v>
      </c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33">
        <f>SUM(CR36:ES36)</f>
        <v>0</v>
      </c>
      <c r="EU36" s="233"/>
      <c r="EV36" s="233"/>
      <c r="EW36" s="233"/>
      <c r="EX36" s="233"/>
      <c r="EY36" s="233"/>
      <c r="EZ36" s="233"/>
      <c r="FA36" s="233"/>
      <c r="FB36" s="233"/>
      <c r="FC36" s="233"/>
      <c r="FD36" s="233"/>
      <c r="FE36" s="233"/>
      <c r="FF36" s="233"/>
      <c r="FG36" s="233"/>
      <c r="FH36" s="233"/>
      <c r="FI36" s="233"/>
      <c r="FJ36" s="233"/>
      <c r="FK36" s="234"/>
      <c r="FQ36" s="228" t="s">
        <v>262</v>
      </c>
      <c r="FR36" s="228"/>
      <c r="FS36" s="228"/>
      <c r="FT36" s="228"/>
      <c r="FU36" s="228"/>
      <c r="FV36" s="228"/>
      <c r="FW36" s="228"/>
      <c r="FX36" s="228"/>
      <c r="FY36" s="228"/>
      <c r="FZ36" s="228"/>
      <c r="GA36" s="228"/>
      <c r="GB36" s="228"/>
      <c r="GC36" s="228"/>
      <c r="GD36" s="228"/>
      <c r="GL36" s="1" t="s">
        <v>282</v>
      </c>
    </row>
    <row r="37" spans="1:203" ht="12" customHeight="1">
      <c r="A37" s="144" t="s">
        <v>191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5"/>
      <c r="BZ37" s="65" t="s">
        <v>187</v>
      </c>
      <c r="CA37" s="66"/>
      <c r="CB37" s="66"/>
      <c r="CC37" s="66"/>
      <c r="CD37" s="66"/>
      <c r="CE37" s="66"/>
      <c r="CF37" s="66"/>
      <c r="CG37" s="97">
        <v>180</v>
      </c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0">
        <f>4224415.56-4089415.56</f>
        <v>134999.99999999953</v>
      </c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33">
        <f>SUM(CR37:ES37)</f>
        <v>134999.99999999953</v>
      </c>
      <c r="EU37" s="233"/>
      <c r="EV37" s="233"/>
      <c r="EW37" s="233"/>
      <c r="EX37" s="233"/>
      <c r="EY37" s="233"/>
      <c r="EZ37" s="233"/>
      <c r="FA37" s="233"/>
      <c r="FB37" s="233"/>
      <c r="FC37" s="233"/>
      <c r="FD37" s="233"/>
      <c r="FE37" s="233"/>
      <c r="FF37" s="233"/>
      <c r="FG37" s="233"/>
      <c r="FH37" s="233"/>
      <c r="FI37" s="233"/>
      <c r="FJ37" s="233"/>
      <c r="FK37" s="234"/>
      <c r="FQ37" s="228">
        <v>135000</v>
      </c>
      <c r="FR37" s="228"/>
      <c r="FS37" s="228"/>
      <c r="FT37" s="228"/>
      <c r="FU37" s="228"/>
      <c r="FV37" s="228"/>
      <c r="FW37" s="228"/>
      <c r="FX37" s="228"/>
      <c r="FY37" s="228"/>
      <c r="FZ37" s="228"/>
      <c r="GA37" s="228"/>
      <c r="GB37" s="228"/>
      <c r="GC37" s="228"/>
      <c r="GD37" s="228"/>
    </row>
    <row r="38" spans="1:203" ht="15" customHeight="1">
      <c r="A38" s="168" t="s">
        <v>27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9"/>
      <c r="BZ38" s="65" t="s">
        <v>14</v>
      </c>
      <c r="CA38" s="66"/>
      <c r="CB38" s="66"/>
      <c r="CC38" s="66"/>
      <c r="CD38" s="66"/>
      <c r="CE38" s="66"/>
      <c r="CF38" s="66"/>
      <c r="CG38" s="97">
        <v>130</v>
      </c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33">
        <f>SUM(CR38:ES38)</f>
        <v>0</v>
      </c>
      <c r="EU38" s="233"/>
      <c r="EV38" s="233"/>
      <c r="EW38" s="233"/>
      <c r="EX38" s="233"/>
      <c r="EY38" s="233"/>
      <c r="EZ38" s="233"/>
      <c r="FA38" s="233"/>
      <c r="FB38" s="233"/>
      <c r="FC38" s="233"/>
      <c r="FD38" s="233"/>
      <c r="FE38" s="233"/>
      <c r="FF38" s="233"/>
      <c r="FG38" s="233"/>
      <c r="FH38" s="233"/>
      <c r="FI38" s="233"/>
      <c r="FJ38" s="233"/>
      <c r="FK38" s="234"/>
    </row>
    <row r="39" spans="1:203" ht="15" customHeight="1">
      <c r="FK39" s="41" t="s">
        <v>166</v>
      </c>
    </row>
    <row r="40" spans="1:203" s="12" customFormat="1" ht="33" customHeight="1">
      <c r="A40" s="161" t="s">
        <v>136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 t="s">
        <v>137</v>
      </c>
      <c r="CA40" s="123"/>
      <c r="CB40" s="123"/>
      <c r="CC40" s="123"/>
      <c r="CD40" s="123"/>
      <c r="CE40" s="123"/>
      <c r="CF40" s="123"/>
      <c r="CG40" s="123" t="s">
        <v>173</v>
      </c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253" t="s">
        <v>174</v>
      </c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 t="s">
        <v>175</v>
      </c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 t="s">
        <v>2</v>
      </c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 t="s">
        <v>1</v>
      </c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6"/>
      <c r="FL40" s="39"/>
      <c r="FM40" s="39"/>
      <c r="FN40" s="39"/>
    </row>
    <row r="41" spans="1:203" s="13" customFormat="1" ht="12" customHeight="1" thickBot="1">
      <c r="A41" s="158">
        <v>1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98">
        <v>2</v>
      </c>
      <c r="CA41" s="98"/>
      <c r="CB41" s="98"/>
      <c r="CC41" s="98"/>
      <c r="CD41" s="98"/>
      <c r="CE41" s="98"/>
      <c r="CF41" s="98"/>
      <c r="CG41" s="98">
        <v>3</v>
      </c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255">
        <v>4</v>
      </c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>
        <v>5</v>
      </c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>
        <v>6</v>
      </c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>
        <v>7</v>
      </c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69"/>
      <c r="FL41" s="40"/>
      <c r="FM41" s="40"/>
      <c r="FN41" s="40"/>
    </row>
    <row r="42" spans="1:203" ht="25.5" customHeight="1">
      <c r="A42" s="191" t="s">
        <v>241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2"/>
      <c r="BZ42" s="138" t="s">
        <v>30</v>
      </c>
      <c r="CA42" s="139"/>
      <c r="CB42" s="139"/>
      <c r="CC42" s="139"/>
      <c r="CD42" s="139"/>
      <c r="CE42" s="139"/>
      <c r="CF42" s="139"/>
      <c r="CG42" s="140">
        <v>200</v>
      </c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254">
        <f>CR43+CR48+CR56+CR60+CR64+CR68+CR72+CR76+CR81</f>
        <v>771024.92</v>
      </c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>
        <f>DJ43+DJ48+DJ56+DJ60+DJ64+DJ68+DJ72+DJ76+DJ81</f>
        <v>51030614.579999998</v>
      </c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>
        <f>EB43+EB48+EB56+EB60+EB64+EB68+EB72+EB76+EB81</f>
        <v>0</v>
      </c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>
        <f>SUM(CR42:ES42)</f>
        <v>51801639.5</v>
      </c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70"/>
    </row>
    <row r="43" spans="1:203" ht="15" customHeight="1">
      <c r="A43" s="162" t="s">
        <v>147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3"/>
      <c r="BZ43" s="65" t="s">
        <v>31</v>
      </c>
      <c r="CA43" s="66"/>
      <c r="CB43" s="66"/>
      <c r="CC43" s="66"/>
      <c r="CD43" s="66"/>
      <c r="CE43" s="66"/>
      <c r="CF43" s="66"/>
      <c r="CG43" s="97">
        <v>210</v>
      </c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233">
        <f>SUM(CR44:DI47)</f>
        <v>620354.77</v>
      </c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>
        <f>SUM(DJ44:EA47)</f>
        <v>33559967.289999999</v>
      </c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33">
        <f>SUM(CR43:ES43)</f>
        <v>34180322.060000002</v>
      </c>
      <c r="EU43" s="233"/>
      <c r="EV43" s="233"/>
      <c r="EW43" s="233"/>
      <c r="EX43" s="233"/>
      <c r="EY43" s="233"/>
      <c r="EZ43" s="233"/>
      <c r="FA43" s="233"/>
      <c r="FB43" s="233"/>
      <c r="FC43" s="233"/>
      <c r="FD43" s="233"/>
      <c r="FE43" s="233"/>
      <c r="FF43" s="233"/>
      <c r="FG43" s="233"/>
      <c r="FH43" s="233"/>
      <c r="FI43" s="233"/>
      <c r="FJ43" s="233"/>
      <c r="FK43" s="234"/>
    </row>
    <row r="44" spans="1:203" ht="12" customHeight="1">
      <c r="A44" s="164" t="s">
        <v>23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5"/>
      <c r="BZ44" s="79" t="s">
        <v>32</v>
      </c>
      <c r="CA44" s="80"/>
      <c r="CB44" s="80"/>
      <c r="CC44" s="80"/>
      <c r="CD44" s="80"/>
      <c r="CE44" s="80"/>
      <c r="CF44" s="81"/>
      <c r="CG44" s="73">
        <v>211</v>
      </c>
      <c r="CH44" s="74"/>
      <c r="CI44" s="74"/>
      <c r="CJ44" s="74"/>
      <c r="CK44" s="74"/>
      <c r="CL44" s="74"/>
      <c r="CM44" s="74"/>
      <c r="CN44" s="74"/>
      <c r="CO44" s="74"/>
      <c r="CP44" s="74"/>
      <c r="CQ44" s="75"/>
      <c r="CR44" s="235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7"/>
      <c r="DJ44" s="235">
        <v>26151534.609999999</v>
      </c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36"/>
      <c r="DX44" s="236"/>
      <c r="DY44" s="236"/>
      <c r="DZ44" s="236"/>
      <c r="EA44" s="237"/>
      <c r="EB44" s="271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3"/>
      <c r="ET44" s="241">
        <f>SUM(CR44:ES45)</f>
        <v>26151534.609999999</v>
      </c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3"/>
    </row>
    <row r="45" spans="1:203" ht="12" customHeight="1">
      <c r="A45" s="142" t="s">
        <v>159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3"/>
      <c r="BZ45" s="82"/>
      <c r="CA45" s="83"/>
      <c r="CB45" s="83"/>
      <c r="CC45" s="83"/>
      <c r="CD45" s="83"/>
      <c r="CE45" s="83"/>
      <c r="CF45" s="84"/>
      <c r="CG45" s="76"/>
      <c r="CH45" s="77"/>
      <c r="CI45" s="77"/>
      <c r="CJ45" s="77"/>
      <c r="CK45" s="77"/>
      <c r="CL45" s="77"/>
      <c r="CM45" s="77"/>
      <c r="CN45" s="77"/>
      <c r="CO45" s="77"/>
      <c r="CP45" s="77"/>
      <c r="CQ45" s="78"/>
      <c r="CR45" s="238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40"/>
      <c r="DJ45" s="238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40"/>
      <c r="EB45" s="274"/>
      <c r="EC45" s="275"/>
      <c r="ED45" s="275"/>
      <c r="EE45" s="275"/>
      <c r="EF45" s="275"/>
      <c r="EG45" s="275"/>
      <c r="EH45" s="275"/>
      <c r="EI45" s="275"/>
      <c r="EJ45" s="275"/>
      <c r="EK45" s="275"/>
      <c r="EL45" s="275"/>
      <c r="EM45" s="275"/>
      <c r="EN45" s="275"/>
      <c r="EO45" s="275"/>
      <c r="EP45" s="275"/>
      <c r="EQ45" s="275"/>
      <c r="ER45" s="275"/>
      <c r="ES45" s="276"/>
      <c r="ET45" s="244"/>
      <c r="EU45" s="245"/>
      <c r="EV45" s="245"/>
      <c r="EW45" s="245"/>
      <c r="EX45" s="245"/>
      <c r="EY45" s="245"/>
      <c r="EZ45" s="245"/>
      <c r="FA45" s="245"/>
      <c r="FB45" s="245"/>
      <c r="FC45" s="245"/>
      <c r="FD45" s="245"/>
      <c r="FE45" s="245"/>
      <c r="FF45" s="245"/>
      <c r="FG45" s="245"/>
      <c r="FH45" s="245"/>
      <c r="FI45" s="245"/>
      <c r="FJ45" s="245"/>
      <c r="FK45" s="246"/>
    </row>
    <row r="46" spans="1:203" ht="15" customHeight="1">
      <c r="A46" s="144" t="s">
        <v>35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5"/>
      <c r="BZ46" s="65" t="s">
        <v>33</v>
      </c>
      <c r="CA46" s="66"/>
      <c r="CB46" s="66"/>
      <c r="CC46" s="66"/>
      <c r="CD46" s="66"/>
      <c r="CE46" s="66"/>
      <c r="CF46" s="66"/>
      <c r="CG46" s="97">
        <v>212</v>
      </c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250">
        <v>620354.77</v>
      </c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/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33">
        <f>SUM(CR46:ES46)</f>
        <v>620354.77</v>
      </c>
      <c r="EU46" s="233"/>
      <c r="EV46" s="233"/>
      <c r="EW46" s="233"/>
      <c r="EX46" s="233"/>
      <c r="EY46" s="233"/>
      <c r="EZ46" s="233"/>
      <c r="FA46" s="233"/>
      <c r="FB46" s="233"/>
      <c r="FC46" s="233"/>
      <c r="FD46" s="233"/>
      <c r="FE46" s="233"/>
      <c r="FF46" s="233"/>
      <c r="FG46" s="233"/>
      <c r="FH46" s="233"/>
      <c r="FI46" s="233"/>
      <c r="FJ46" s="233"/>
      <c r="FK46" s="234"/>
    </row>
    <row r="47" spans="1:203" ht="15" customHeight="1">
      <c r="A47" s="144" t="s">
        <v>148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5"/>
      <c r="BZ47" s="65" t="s">
        <v>34</v>
      </c>
      <c r="CA47" s="66"/>
      <c r="CB47" s="66"/>
      <c r="CC47" s="66"/>
      <c r="CD47" s="66"/>
      <c r="CE47" s="66"/>
      <c r="CF47" s="66"/>
      <c r="CG47" s="97">
        <v>213</v>
      </c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>
        <v>7408432.6799999997</v>
      </c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33">
        <f>SUM(CR47:ES47)</f>
        <v>7408432.6799999997</v>
      </c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3"/>
      <c r="FK47" s="234"/>
    </row>
    <row r="48" spans="1:203" ht="15" customHeight="1">
      <c r="A48" s="162" t="s">
        <v>149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3"/>
      <c r="BZ48" s="65" t="s">
        <v>36</v>
      </c>
      <c r="CA48" s="66"/>
      <c r="CB48" s="66"/>
      <c r="CC48" s="66"/>
      <c r="CD48" s="66"/>
      <c r="CE48" s="66"/>
      <c r="CF48" s="66"/>
      <c r="CG48" s="97">
        <v>220</v>
      </c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233">
        <f>SUM(CR49:DI55)</f>
        <v>65327</v>
      </c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>
        <f>SUM(DJ49:EA55)</f>
        <v>4608256.2299999995</v>
      </c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33"/>
      <c r="DW48" s="233"/>
      <c r="DX48" s="233"/>
      <c r="DY48" s="233"/>
      <c r="DZ48" s="233"/>
      <c r="EA48" s="233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33">
        <f>SUM(CR48:ES48)</f>
        <v>4673583.2299999995</v>
      </c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3"/>
      <c r="FK48" s="234"/>
    </row>
    <row r="49" spans="1:167" ht="12" customHeight="1">
      <c r="A49" s="164" t="s">
        <v>23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5"/>
      <c r="BZ49" s="79" t="s">
        <v>37</v>
      </c>
      <c r="CA49" s="80"/>
      <c r="CB49" s="80"/>
      <c r="CC49" s="80"/>
      <c r="CD49" s="80"/>
      <c r="CE49" s="80"/>
      <c r="CF49" s="81"/>
      <c r="CG49" s="73">
        <v>221</v>
      </c>
      <c r="CH49" s="74"/>
      <c r="CI49" s="74"/>
      <c r="CJ49" s="74"/>
      <c r="CK49" s="74"/>
      <c r="CL49" s="74"/>
      <c r="CM49" s="74"/>
      <c r="CN49" s="74"/>
      <c r="CO49" s="74"/>
      <c r="CP49" s="74"/>
      <c r="CQ49" s="75"/>
      <c r="CR49" s="235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7"/>
      <c r="DJ49" s="235">
        <v>15662.72</v>
      </c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7"/>
      <c r="EB49" s="271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3"/>
      <c r="ET49" s="241">
        <f>SUM(CR49:ES50)</f>
        <v>15662.72</v>
      </c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3"/>
    </row>
    <row r="50" spans="1:167" ht="12" customHeight="1">
      <c r="A50" s="142" t="s">
        <v>43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3"/>
      <c r="BZ50" s="82"/>
      <c r="CA50" s="83"/>
      <c r="CB50" s="83"/>
      <c r="CC50" s="83"/>
      <c r="CD50" s="83"/>
      <c r="CE50" s="83"/>
      <c r="CF50" s="84"/>
      <c r="CG50" s="76"/>
      <c r="CH50" s="77"/>
      <c r="CI50" s="77"/>
      <c r="CJ50" s="77"/>
      <c r="CK50" s="77"/>
      <c r="CL50" s="77"/>
      <c r="CM50" s="77"/>
      <c r="CN50" s="77"/>
      <c r="CO50" s="77"/>
      <c r="CP50" s="77"/>
      <c r="CQ50" s="78"/>
      <c r="CR50" s="238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40"/>
      <c r="DJ50" s="238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39"/>
      <c r="DW50" s="239"/>
      <c r="DX50" s="239"/>
      <c r="DY50" s="239"/>
      <c r="DZ50" s="239"/>
      <c r="EA50" s="240"/>
      <c r="EB50" s="274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6"/>
      <c r="ET50" s="244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6"/>
    </row>
    <row r="51" spans="1:167" ht="15" customHeight="1">
      <c r="A51" s="144" t="s">
        <v>44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5"/>
      <c r="BZ51" s="65" t="s">
        <v>38</v>
      </c>
      <c r="CA51" s="66"/>
      <c r="CB51" s="66"/>
      <c r="CC51" s="66"/>
      <c r="CD51" s="66"/>
      <c r="CE51" s="66"/>
      <c r="CF51" s="66"/>
      <c r="CG51" s="97">
        <v>222</v>
      </c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250">
        <v>57640</v>
      </c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>
        <v>49027.32</v>
      </c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33">
        <f t="shared" ref="ET51:ET56" si="0">SUM(CR51:ES51)</f>
        <v>106667.32</v>
      </c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4"/>
    </row>
    <row r="52" spans="1:167" ht="15" customHeight="1">
      <c r="A52" s="144" t="s">
        <v>45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5"/>
      <c r="BZ52" s="65" t="s">
        <v>39</v>
      </c>
      <c r="CA52" s="66"/>
      <c r="CB52" s="66"/>
      <c r="CC52" s="66"/>
      <c r="CD52" s="66"/>
      <c r="CE52" s="66"/>
      <c r="CF52" s="66"/>
      <c r="CG52" s="97">
        <v>223</v>
      </c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>
        <v>2741724.58</v>
      </c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33">
        <f t="shared" si="0"/>
        <v>2741724.58</v>
      </c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3"/>
      <c r="FK52" s="234"/>
    </row>
    <row r="53" spans="1:167" ht="15" customHeight="1">
      <c r="A53" s="144" t="s">
        <v>46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5"/>
      <c r="BZ53" s="65" t="s">
        <v>40</v>
      </c>
      <c r="CA53" s="66"/>
      <c r="CB53" s="66"/>
      <c r="CC53" s="66"/>
      <c r="CD53" s="66"/>
      <c r="CE53" s="66"/>
      <c r="CF53" s="66"/>
      <c r="CG53" s="97">
        <v>224</v>
      </c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250"/>
      <c r="CS53" s="250"/>
      <c r="CT53" s="250"/>
      <c r="CU53" s="250"/>
      <c r="CV53" s="250"/>
      <c r="CW53" s="250"/>
      <c r="CX53" s="250"/>
      <c r="CY53" s="250"/>
      <c r="CZ53" s="250"/>
      <c r="DA53" s="250"/>
      <c r="DB53" s="250"/>
      <c r="DC53" s="250"/>
      <c r="DD53" s="250"/>
      <c r="DE53" s="250"/>
      <c r="DF53" s="250"/>
      <c r="DG53" s="250"/>
      <c r="DH53" s="250"/>
      <c r="DI53" s="250"/>
      <c r="DJ53" s="250"/>
      <c r="DK53" s="250"/>
      <c r="DL53" s="250"/>
      <c r="DM53" s="250"/>
      <c r="DN53" s="250"/>
      <c r="DO53" s="250"/>
      <c r="DP53" s="250"/>
      <c r="DQ53" s="250"/>
      <c r="DR53" s="250"/>
      <c r="DS53" s="250"/>
      <c r="DT53" s="250"/>
      <c r="DU53" s="250"/>
      <c r="DV53" s="250"/>
      <c r="DW53" s="250"/>
      <c r="DX53" s="250"/>
      <c r="DY53" s="250"/>
      <c r="DZ53" s="250"/>
      <c r="EA53" s="250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33">
        <f t="shared" si="0"/>
        <v>0</v>
      </c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3"/>
      <c r="FK53" s="234"/>
    </row>
    <row r="54" spans="1:167" ht="15" customHeight="1">
      <c r="A54" s="144" t="s">
        <v>150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5"/>
      <c r="BZ54" s="65" t="s">
        <v>41</v>
      </c>
      <c r="CA54" s="66"/>
      <c r="CB54" s="66"/>
      <c r="CC54" s="66"/>
      <c r="CD54" s="66"/>
      <c r="CE54" s="66"/>
      <c r="CF54" s="66"/>
      <c r="CG54" s="97">
        <v>225</v>
      </c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250"/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>
        <v>1250075.26</v>
      </c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33">
        <f t="shared" si="0"/>
        <v>1250075.26</v>
      </c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3"/>
      <c r="FK54" s="234"/>
    </row>
    <row r="55" spans="1:167" ht="15" customHeight="1">
      <c r="A55" s="144" t="s">
        <v>151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5"/>
      <c r="BZ55" s="65" t="s">
        <v>42</v>
      </c>
      <c r="CA55" s="66"/>
      <c r="CB55" s="66"/>
      <c r="CC55" s="66"/>
      <c r="CD55" s="66"/>
      <c r="CE55" s="66"/>
      <c r="CF55" s="66"/>
      <c r="CG55" s="97">
        <v>226</v>
      </c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250">
        <v>7687</v>
      </c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>
        <v>551766.35</v>
      </c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33">
        <f t="shared" si="0"/>
        <v>559453.35</v>
      </c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3"/>
      <c r="FK55" s="234"/>
    </row>
    <row r="56" spans="1:167" ht="15" customHeight="1">
      <c r="A56" s="162" t="s">
        <v>192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3"/>
      <c r="BZ56" s="65" t="s">
        <v>47</v>
      </c>
      <c r="CA56" s="66"/>
      <c r="CB56" s="66"/>
      <c r="CC56" s="66"/>
      <c r="CD56" s="66"/>
      <c r="CE56" s="66"/>
      <c r="CF56" s="66"/>
      <c r="CG56" s="97">
        <v>230</v>
      </c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233">
        <f>SUM(CR57:DI59)</f>
        <v>0</v>
      </c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>
        <f>SUM(DJ57:EA59)</f>
        <v>0</v>
      </c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33"/>
      <c r="DW56" s="233"/>
      <c r="DX56" s="233"/>
      <c r="DY56" s="233"/>
      <c r="DZ56" s="233"/>
      <c r="EA56" s="233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33">
        <f t="shared" si="0"/>
        <v>0</v>
      </c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3"/>
      <c r="FK56" s="234"/>
    </row>
    <row r="57" spans="1:167" ht="12" customHeight="1">
      <c r="A57" s="164" t="s">
        <v>23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5"/>
      <c r="BZ57" s="79" t="s">
        <v>48</v>
      </c>
      <c r="CA57" s="80"/>
      <c r="CB57" s="80"/>
      <c r="CC57" s="80"/>
      <c r="CD57" s="80"/>
      <c r="CE57" s="80"/>
      <c r="CF57" s="81"/>
      <c r="CG57" s="73">
        <v>231</v>
      </c>
      <c r="CH57" s="74"/>
      <c r="CI57" s="74"/>
      <c r="CJ57" s="74"/>
      <c r="CK57" s="74"/>
      <c r="CL57" s="74"/>
      <c r="CM57" s="74"/>
      <c r="CN57" s="74"/>
      <c r="CO57" s="74"/>
      <c r="CP57" s="74"/>
      <c r="CQ57" s="75"/>
      <c r="CR57" s="271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3"/>
      <c r="DJ57" s="235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7"/>
      <c r="EB57" s="271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3"/>
      <c r="ET57" s="241">
        <f>SUM(CR57:ES58)</f>
        <v>0</v>
      </c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3"/>
    </row>
    <row r="58" spans="1:167" ht="12" customHeight="1">
      <c r="A58" s="142" t="s">
        <v>193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3"/>
      <c r="BZ58" s="82"/>
      <c r="CA58" s="83"/>
      <c r="CB58" s="83"/>
      <c r="CC58" s="83"/>
      <c r="CD58" s="83"/>
      <c r="CE58" s="83"/>
      <c r="CF58" s="84"/>
      <c r="CG58" s="76"/>
      <c r="CH58" s="77"/>
      <c r="CI58" s="77"/>
      <c r="CJ58" s="77"/>
      <c r="CK58" s="77"/>
      <c r="CL58" s="77"/>
      <c r="CM58" s="77"/>
      <c r="CN58" s="77"/>
      <c r="CO58" s="77"/>
      <c r="CP58" s="77"/>
      <c r="CQ58" s="78"/>
      <c r="CR58" s="274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6"/>
      <c r="DJ58" s="238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39"/>
      <c r="DW58" s="239"/>
      <c r="DX58" s="239"/>
      <c r="DY58" s="239"/>
      <c r="DZ58" s="239"/>
      <c r="EA58" s="240"/>
      <c r="EB58" s="274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6"/>
      <c r="ET58" s="244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6"/>
    </row>
    <row r="59" spans="1:167" ht="15" customHeight="1">
      <c r="A59" s="144" t="s">
        <v>194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5"/>
      <c r="BZ59" s="65" t="s">
        <v>49</v>
      </c>
      <c r="CA59" s="66"/>
      <c r="CB59" s="66"/>
      <c r="CC59" s="66"/>
      <c r="CD59" s="66"/>
      <c r="CE59" s="66"/>
      <c r="CF59" s="66"/>
      <c r="CG59" s="97">
        <v>232</v>
      </c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33">
        <f>SUM(CR59:ES59)</f>
        <v>0</v>
      </c>
      <c r="EU59" s="233"/>
      <c r="EV59" s="233"/>
      <c r="EW59" s="233"/>
      <c r="EX59" s="233"/>
      <c r="EY59" s="233"/>
      <c r="EZ59" s="233"/>
      <c r="FA59" s="233"/>
      <c r="FB59" s="233"/>
      <c r="FC59" s="233"/>
      <c r="FD59" s="233"/>
      <c r="FE59" s="233"/>
      <c r="FF59" s="233"/>
      <c r="FG59" s="233"/>
      <c r="FH59" s="233"/>
      <c r="FI59" s="233"/>
      <c r="FJ59" s="233"/>
      <c r="FK59" s="234"/>
    </row>
    <row r="60" spans="1:167" ht="15" customHeight="1">
      <c r="A60" s="162" t="s">
        <v>152</v>
      </c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3"/>
      <c r="BZ60" s="65" t="s">
        <v>50</v>
      </c>
      <c r="CA60" s="66"/>
      <c r="CB60" s="66"/>
      <c r="CC60" s="66"/>
      <c r="CD60" s="66"/>
      <c r="CE60" s="66"/>
      <c r="CF60" s="66"/>
      <c r="CG60" s="97">
        <v>240</v>
      </c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233">
        <f>SUM(CR61:DI63)</f>
        <v>0</v>
      </c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>
        <f>SUM(DJ61:EA63)</f>
        <v>0</v>
      </c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33"/>
      <c r="DW60" s="233"/>
      <c r="DX60" s="233"/>
      <c r="DY60" s="233"/>
      <c r="DZ60" s="233"/>
      <c r="EA60" s="233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33">
        <f>SUM(CR60:ES60)</f>
        <v>0</v>
      </c>
      <c r="EU60" s="233"/>
      <c r="EV60" s="233"/>
      <c r="EW60" s="233"/>
      <c r="EX60" s="233"/>
      <c r="EY60" s="233"/>
      <c r="EZ60" s="233"/>
      <c r="FA60" s="233"/>
      <c r="FB60" s="233"/>
      <c r="FC60" s="233"/>
      <c r="FD60" s="233"/>
      <c r="FE60" s="233"/>
      <c r="FF60" s="233"/>
      <c r="FG60" s="233"/>
      <c r="FH60" s="233"/>
      <c r="FI60" s="233"/>
      <c r="FJ60" s="233"/>
      <c r="FK60" s="234"/>
    </row>
    <row r="61" spans="1:167" ht="12" customHeight="1">
      <c r="A61" s="164" t="s">
        <v>23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5"/>
      <c r="BZ61" s="79" t="s">
        <v>51</v>
      </c>
      <c r="CA61" s="80"/>
      <c r="CB61" s="80"/>
      <c r="CC61" s="80"/>
      <c r="CD61" s="80"/>
      <c r="CE61" s="80"/>
      <c r="CF61" s="81"/>
      <c r="CG61" s="73">
        <v>241</v>
      </c>
      <c r="CH61" s="74"/>
      <c r="CI61" s="74"/>
      <c r="CJ61" s="74"/>
      <c r="CK61" s="74"/>
      <c r="CL61" s="74"/>
      <c r="CM61" s="74"/>
      <c r="CN61" s="74"/>
      <c r="CO61" s="74"/>
      <c r="CP61" s="74"/>
      <c r="CQ61" s="75"/>
      <c r="CR61" s="235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7"/>
      <c r="DJ61" s="235">
        <f>65195.12-116467+51271.88</f>
        <v>0</v>
      </c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7"/>
      <c r="EB61" s="271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3"/>
      <c r="ET61" s="241">
        <f>SUM(CR61:ES62)</f>
        <v>0</v>
      </c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3"/>
    </row>
    <row r="62" spans="1:167">
      <c r="A62" s="142" t="s">
        <v>153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3"/>
      <c r="BZ62" s="82"/>
      <c r="CA62" s="83"/>
      <c r="CB62" s="83"/>
      <c r="CC62" s="83"/>
      <c r="CD62" s="83"/>
      <c r="CE62" s="83"/>
      <c r="CF62" s="84"/>
      <c r="CG62" s="76"/>
      <c r="CH62" s="77"/>
      <c r="CI62" s="77"/>
      <c r="CJ62" s="77"/>
      <c r="CK62" s="77"/>
      <c r="CL62" s="77"/>
      <c r="CM62" s="77"/>
      <c r="CN62" s="77"/>
      <c r="CO62" s="77"/>
      <c r="CP62" s="77"/>
      <c r="CQ62" s="78"/>
      <c r="CR62" s="238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40"/>
      <c r="DJ62" s="238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40"/>
      <c r="EB62" s="274"/>
      <c r="EC62" s="275"/>
      <c r="ED62" s="275"/>
      <c r="EE62" s="275"/>
      <c r="EF62" s="275"/>
      <c r="EG62" s="275"/>
      <c r="EH62" s="275"/>
      <c r="EI62" s="275"/>
      <c r="EJ62" s="275"/>
      <c r="EK62" s="275"/>
      <c r="EL62" s="275"/>
      <c r="EM62" s="275"/>
      <c r="EN62" s="275"/>
      <c r="EO62" s="275"/>
      <c r="EP62" s="275"/>
      <c r="EQ62" s="275"/>
      <c r="ER62" s="275"/>
      <c r="ES62" s="276"/>
      <c r="ET62" s="244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6"/>
    </row>
    <row r="63" spans="1:167" ht="22.5" customHeight="1">
      <c r="A63" s="144" t="s">
        <v>154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5"/>
      <c r="BZ63" s="65" t="s">
        <v>52</v>
      </c>
      <c r="CA63" s="66"/>
      <c r="CB63" s="66"/>
      <c r="CC63" s="66"/>
      <c r="CD63" s="66"/>
      <c r="CE63" s="66"/>
      <c r="CF63" s="66"/>
      <c r="CG63" s="97">
        <v>242</v>
      </c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33">
        <f>SUM(CR63:ES63)</f>
        <v>0</v>
      </c>
      <c r="EU63" s="233"/>
      <c r="EV63" s="233"/>
      <c r="EW63" s="233"/>
      <c r="EX63" s="233"/>
      <c r="EY63" s="233"/>
      <c r="EZ63" s="233"/>
      <c r="FA63" s="233"/>
      <c r="FB63" s="233"/>
      <c r="FC63" s="233"/>
      <c r="FD63" s="233"/>
      <c r="FE63" s="233"/>
      <c r="FF63" s="233"/>
      <c r="FG63" s="233"/>
      <c r="FH63" s="233"/>
      <c r="FI63" s="233"/>
      <c r="FJ63" s="233"/>
      <c r="FK63" s="234"/>
    </row>
    <row r="64" spans="1:167" ht="15" customHeight="1">
      <c r="A64" s="162" t="s">
        <v>155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3"/>
      <c r="BZ64" s="65" t="s">
        <v>53</v>
      </c>
      <c r="CA64" s="66"/>
      <c r="CB64" s="66"/>
      <c r="CC64" s="66"/>
      <c r="CD64" s="66"/>
      <c r="CE64" s="66"/>
      <c r="CF64" s="66"/>
      <c r="CG64" s="97">
        <v>250</v>
      </c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233">
        <f>SUM(CR65:DI67)</f>
        <v>0</v>
      </c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>
        <f>SUM(DJ65:EA67)</f>
        <v>0</v>
      </c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33">
        <f>SUM(CR64:ES64)</f>
        <v>0</v>
      </c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4"/>
    </row>
    <row r="65" spans="1:223" ht="12" customHeight="1">
      <c r="A65" s="164" t="s">
        <v>23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5"/>
      <c r="BZ65" s="79" t="s">
        <v>54</v>
      </c>
      <c r="CA65" s="80"/>
      <c r="CB65" s="80"/>
      <c r="CC65" s="80"/>
      <c r="CD65" s="80"/>
      <c r="CE65" s="80"/>
      <c r="CF65" s="81"/>
      <c r="CG65" s="73">
        <v>252</v>
      </c>
      <c r="CH65" s="74"/>
      <c r="CI65" s="74"/>
      <c r="CJ65" s="74"/>
      <c r="CK65" s="74"/>
      <c r="CL65" s="74"/>
      <c r="CM65" s="74"/>
      <c r="CN65" s="74"/>
      <c r="CO65" s="74"/>
      <c r="CP65" s="74"/>
      <c r="CQ65" s="75"/>
      <c r="CR65" s="235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7"/>
      <c r="DJ65" s="235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7"/>
      <c r="EB65" s="271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3"/>
      <c r="ET65" s="241">
        <f>SUM(CR65:ES66)</f>
        <v>0</v>
      </c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3"/>
    </row>
    <row r="66" spans="1:223" ht="22.5" customHeight="1">
      <c r="A66" s="142" t="s">
        <v>56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3"/>
      <c r="BZ66" s="82"/>
      <c r="CA66" s="83"/>
      <c r="CB66" s="83"/>
      <c r="CC66" s="83"/>
      <c r="CD66" s="83"/>
      <c r="CE66" s="83"/>
      <c r="CF66" s="84"/>
      <c r="CG66" s="76"/>
      <c r="CH66" s="77"/>
      <c r="CI66" s="77"/>
      <c r="CJ66" s="77"/>
      <c r="CK66" s="77"/>
      <c r="CL66" s="77"/>
      <c r="CM66" s="77"/>
      <c r="CN66" s="77"/>
      <c r="CO66" s="77"/>
      <c r="CP66" s="77"/>
      <c r="CQ66" s="78"/>
      <c r="CR66" s="238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40"/>
      <c r="DJ66" s="238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40"/>
      <c r="EB66" s="274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6"/>
      <c r="ET66" s="244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6"/>
    </row>
    <row r="67" spans="1:223" ht="15" customHeight="1">
      <c r="A67" s="144" t="s">
        <v>141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5"/>
      <c r="BZ67" s="65" t="s">
        <v>55</v>
      </c>
      <c r="CA67" s="66"/>
      <c r="CB67" s="66"/>
      <c r="CC67" s="66"/>
      <c r="CD67" s="66"/>
      <c r="CE67" s="66"/>
      <c r="CF67" s="66"/>
      <c r="CG67" s="97">
        <v>253</v>
      </c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33">
        <f>SUM(CR67:ES67)</f>
        <v>0</v>
      </c>
      <c r="EU67" s="233"/>
      <c r="EV67" s="233"/>
      <c r="EW67" s="233"/>
      <c r="EX67" s="233"/>
      <c r="EY67" s="233"/>
      <c r="EZ67" s="233"/>
      <c r="FA67" s="233"/>
      <c r="FB67" s="233"/>
      <c r="FC67" s="233"/>
      <c r="FD67" s="233"/>
      <c r="FE67" s="233"/>
      <c r="FF67" s="233"/>
      <c r="FG67" s="233"/>
      <c r="FH67" s="233"/>
      <c r="FI67" s="233"/>
      <c r="FJ67" s="233"/>
      <c r="FK67" s="234"/>
    </row>
    <row r="68" spans="1:223" ht="15" customHeight="1">
      <c r="A68" s="162" t="s">
        <v>57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3"/>
      <c r="BZ68" s="65" t="s">
        <v>58</v>
      </c>
      <c r="CA68" s="66"/>
      <c r="CB68" s="66"/>
      <c r="CC68" s="66"/>
      <c r="CD68" s="66"/>
      <c r="CE68" s="66"/>
      <c r="CF68" s="66"/>
      <c r="CG68" s="97">
        <v>260</v>
      </c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233">
        <f>SUM(CR69:DI71)</f>
        <v>22119</v>
      </c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>
        <f>SUM(DJ69:EA71)</f>
        <v>0</v>
      </c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33"/>
      <c r="DX68" s="233"/>
      <c r="DY68" s="233"/>
      <c r="DZ68" s="233"/>
      <c r="EA68" s="233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33">
        <f>SUM(CR68:ES68)</f>
        <v>22119</v>
      </c>
      <c r="EU68" s="233"/>
      <c r="EV68" s="233"/>
      <c r="EW68" s="233"/>
      <c r="EX68" s="233"/>
      <c r="EY68" s="233"/>
      <c r="EZ68" s="233"/>
      <c r="FA68" s="233"/>
      <c r="FB68" s="233"/>
      <c r="FC68" s="233"/>
      <c r="FD68" s="233"/>
      <c r="FE68" s="233"/>
      <c r="FF68" s="233"/>
      <c r="FG68" s="233"/>
      <c r="FH68" s="233"/>
      <c r="FI68" s="233"/>
      <c r="FJ68" s="233"/>
      <c r="FK68" s="234"/>
    </row>
    <row r="69" spans="1:223" ht="12" customHeight="1">
      <c r="A69" s="164" t="s">
        <v>23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5"/>
      <c r="BZ69" s="79" t="s">
        <v>59</v>
      </c>
      <c r="CA69" s="80"/>
      <c r="CB69" s="80"/>
      <c r="CC69" s="80"/>
      <c r="CD69" s="80"/>
      <c r="CE69" s="80"/>
      <c r="CF69" s="81"/>
      <c r="CG69" s="73">
        <v>262</v>
      </c>
      <c r="CH69" s="74"/>
      <c r="CI69" s="74"/>
      <c r="CJ69" s="74"/>
      <c r="CK69" s="74"/>
      <c r="CL69" s="74"/>
      <c r="CM69" s="74"/>
      <c r="CN69" s="74"/>
      <c r="CO69" s="74"/>
      <c r="CP69" s="74"/>
      <c r="CQ69" s="75"/>
      <c r="CR69" s="235">
        <v>22119</v>
      </c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7"/>
      <c r="DJ69" s="235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36"/>
      <c r="DX69" s="236"/>
      <c r="DY69" s="236"/>
      <c r="DZ69" s="236"/>
      <c r="EA69" s="237"/>
      <c r="EB69" s="271"/>
      <c r="EC69" s="272"/>
      <c r="ED69" s="272"/>
      <c r="EE69" s="272"/>
      <c r="EF69" s="272"/>
      <c r="EG69" s="272"/>
      <c r="EH69" s="272"/>
      <c r="EI69" s="272"/>
      <c r="EJ69" s="272"/>
      <c r="EK69" s="272"/>
      <c r="EL69" s="272"/>
      <c r="EM69" s="272"/>
      <c r="EN69" s="272"/>
      <c r="EO69" s="272"/>
      <c r="EP69" s="272"/>
      <c r="EQ69" s="272"/>
      <c r="ER69" s="272"/>
      <c r="ES69" s="273"/>
      <c r="ET69" s="241">
        <f>SUM(CR69:ES70)</f>
        <v>22119</v>
      </c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3"/>
    </row>
    <row r="70" spans="1:223" ht="12" customHeight="1">
      <c r="A70" s="142" t="s">
        <v>61</v>
      </c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3"/>
      <c r="BZ70" s="82"/>
      <c r="CA70" s="83"/>
      <c r="CB70" s="83"/>
      <c r="CC70" s="83"/>
      <c r="CD70" s="83"/>
      <c r="CE70" s="83"/>
      <c r="CF70" s="84"/>
      <c r="CG70" s="76"/>
      <c r="CH70" s="77"/>
      <c r="CI70" s="77"/>
      <c r="CJ70" s="77"/>
      <c r="CK70" s="77"/>
      <c r="CL70" s="77"/>
      <c r="CM70" s="77"/>
      <c r="CN70" s="77"/>
      <c r="CO70" s="77"/>
      <c r="CP70" s="77"/>
      <c r="CQ70" s="78"/>
      <c r="CR70" s="238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40"/>
      <c r="DJ70" s="238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40"/>
      <c r="EB70" s="274"/>
      <c r="EC70" s="275"/>
      <c r="ED70" s="275"/>
      <c r="EE70" s="275"/>
      <c r="EF70" s="275"/>
      <c r="EG70" s="275"/>
      <c r="EH70" s="275"/>
      <c r="EI70" s="275"/>
      <c r="EJ70" s="275"/>
      <c r="EK70" s="275"/>
      <c r="EL70" s="275"/>
      <c r="EM70" s="275"/>
      <c r="EN70" s="275"/>
      <c r="EO70" s="275"/>
      <c r="EP70" s="275"/>
      <c r="EQ70" s="275"/>
      <c r="ER70" s="275"/>
      <c r="ES70" s="276"/>
      <c r="ET70" s="244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6"/>
    </row>
    <row r="71" spans="1:223" ht="12" customHeight="1">
      <c r="A71" s="144" t="s">
        <v>156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5"/>
      <c r="BZ71" s="65" t="s">
        <v>60</v>
      </c>
      <c r="CA71" s="66"/>
      <c r="CB71" s="66"/>
      <c r="CC71" s="66"/>
      <c r="CD71" s="66"/>
      <c r="CE71" s="66"/>
      <c r="CF71" s="66"/>
      <c r="CG71" s="97">
        <v>263</v>
      </c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33">
        <f>SUM(CR71:ES71)</f>
        <v>0</v>
      </c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4"/>
    </row>
    <row r="72" spans="1:223" ht="15" customHeight="1" thickBot="1">
      <c r="A72" s="156" t="s">
        <v>68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7"/>
      <c r="BZ72" s="87" t="s">
        <v>195</v>
      </c>
      <c r="CA72" s="88"/>
      <c r="CB72" s="88"/>
      <c r="CC72" s="88"/>
      <c r="CD72" s="88"/>
      <c r="CE72" s="88"/>
      <c r="CF72" s="88"/>
      <c r="CG72" s="154">
        <v>290</v>
      </c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291">
        <f>-33765.81+33765.81</f>
        <v>0</v>
      </c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>
        <f>2071642.18-60000-220000-192508.28</f>
        <v>1599133.9</v>
      </c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33">
        <f>SUM(CR72:ES72)</f>
        <v>1599133.9</v>
      </c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4"/>
      <c r="FM72" s="95" t="s">
        <v>260</v>
      </c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F72" s="219" t="s">
        <v>267</v>
      </c>
      <c r="GG72" s="220"/>
      <c r="GH72" s="220"/>
      <c r="GI72" s="220"/>
      <c r="GJ72" s="220"/>
      <c r="GK72" s="220"/>
      <c r="GL72" s="220"/>
      <c r="GM72" s="220"/>
      <c r="GN72" s="220"/>
      <c r="GO72" s="220"/>
      <c r="GP72" s="220"/>
      <c r="GQ72" s="220"/>
      <c r="GR72" s="220"/>
      <c r="GS72" s="220"/>
      <c r="GT72" s="220"/>
      <c r="GU72" s="220"/>
      <c r="GV72" s="220"/>
      <c r="GW72" s="221"/>
      <c r="GX72" s="318">
        <v>-4089415.56</v>
      </c>
      <c r="GY72" s="319"/>
      <c r="GZ72" s="319"/>
      <c r="HA72" s="319"/>
      <c r="HB72" s="319"/>
      <c r="HC72" s="319"/>
      <c r="HD72" s="319"/>
      <c r="HE72" s="319"/>
      <c r="HF72" s="319"/>
      <c r="HG72" s="319"/>
      <c r="HH72" s="319"/>
      <c r="HI72" s="319"/>
      <c r="HJ72" s="319"/>
      <c r="HK72" s="319"/>
      <c r="HL72" s="319"/>
      <c r="HM72" s="319"/>
      <c r="HN72" s="319"/>
      <c r="HO72" s="320"/>
    </row>
    <row r="73" spans="1:223" ht="15" customHeight="1">
      <c r="FK73" s="41" t="s">
        <v>163</v>
      </c>
      <c r="FM73" s="96">
        <v>33765.81</v>
      </c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F73" s="222"/>
      <c r="GG73" s="223"/>
      <c r="GH73" s="223"/>
      <c r="GI73" s="223"/>
      <c r="GJ73" s="223"/>
      <c r="GK73" s="223"/>
      <c r="GL73" s="223"/>
      <c r="GM73" s="223"/>
      <c r="GN73" s="223"/>
      <c r="GO73" s="223"/>
      <c r="GP73" s="223"/>
      <c r="GQ73" s="223"/>
      <c r="GR73" s="223"/>
      <c r="GS73" s="223"/>
      <c r="GT73" s="223"/>
      <c r="GU73" s="223"/>
      <c r="GV73" s="223"/>
      <c r="GW73" s="224"/>
      <c r="GX73" s="321"/>
      <c r="GY73" s="322"/>
      <c r="GZ73" s="322"/>
      <c r="HA73" s="322"/>
      <c r="HB73" s="322"/>
      <c r="HC73" s="322"/>
      <c r="HD73" s="322"/>
      <c r="HE73" s="322"/>
      <c r="HF73" s="322"/>
      <c r="HG73" s="322"/>
      <c r="HH73" s="322"/>
      <c r="HI73" s="322"/>
      <c r="HJ73" s="322"/>
      <c r="HK73" s="322"/>
      <c r="HL73" s="322"/>
      <c r="HM73" s="322"/>
      <c r="HN73" s="322"/>
      <c r="HO73" s="323"/>
    </row>
    <row r="74" spans="1:223" s="12" customFormat="1" ht="33" customHeight="1">
      <c r="A74" s="161" t="s">
        <v>136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 t="s">
        <v>137</v>
      </c>
      <c r="CA74" s="123"/>
      <c r="CB74" s="123"/>
      <c r="CC74" s="123"/>
      <c r="CD74" s="123"/>
      <c r="CE74" s="123"/>
      <c r="CF74" s="123"/>
      <c r="CG74" s="123" t="s">
        <v>173</v>
      </c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253" t="s">
        <v>174</v>
      </c>
      <c r="CS74" s="253"/>
      <c r="CT74" s="253"/>
      <c r="CU74" s="253"/>
      <c r="CV74" s="253"/>
      <c r="CW74" s="253"/>
      <c r="CX74" s="253"/>
      <c r="CY74" s="253"/>
      <c r="CZ74" s="253"/>
      <c r="DA74" s="253"/>
      <c r="DB74" s="253"/>
      <c r="DC74" s="253"/>
      <c r="DD74" s="253"/>
      <c r="DE74" s="253"/>
      <c r="DF74" s="253"/>
      <c r="DG74" s="253"/>
      <c r="DH74" s="253"/>
      <c r="DI74" s="253"/>
      <c r="DJ74" s="253" t="s">
        <v>175</v>
      </c>
      <c r="DK74" s="253"/>
      <c r="DL74" s="253"/>
      <c r="DM74" s="253"/>
      <c r="DN74" s="253"/>
      <c r="DO74" s="253"/>
      <c r="DP74" s="253"/>
      <c r="DQ74" s="253"/>
      <c r="DR74" s="253"/>
      <c r="DS74" s="253"/>
      <c r="DT74" s="253"/>
      <c r="DU74" s="253"/>
      <c r="DV74" s="253"/>
      <c r="DW74" s="253"/>
      <c r="DX74" s="253"/>
      <c r="DY74" s="253"/>
      <c r="DZ74" s="253"/>
      <c r="EA74" s="253"/>
      <c r="EB74" s="253" t="s">
        <v>2</v>
      </c>
      <c r="EC74" s="253"/>
      <c r="ED74" s="253"/>
      <c r="EE74" s="253"/>
      <c r="EF74" s="253"/>
      <c r="EG74" s="253"/>
      <c r="EH74" s="253"/>
      <c r="EI74" s="253"/>
      <c r="EJ74" s="253"/>
      <c r="EK74" s="253"/>
      <c r="EL74" s="253"/>
      <c r="EM74" s="253"/>
      <c r="EN74" s="253"/>
      <c r="EO74" s="253"/>
      <c r="EP74" s="253"/>
      <c r="EQ74" s="253"/>
      <c r="ER74" s="253"/>
      <c r="ES74" s="253"/>
      <c r="ET74" s="253" t="s">
        <v>1</v>
      </c>
      <c r="EU74" s="253"/>
      <c r="EV74" s="253"/>
      <c r="EW74" s="253"/>
      <c r="EX74" s="253"/>
      <c r="EY74" s="253"/>
      <c r="EZ74" s="253"/>
      <c r="FA74" s="253"/>
      <c r="FB74" s="253"/>
      <c r="FC74" s="253"/>
      <c r="FD74" s="253"/>
      <c r="FE74" s="253"/>
      <c r="FF74" s="253"/>
      <c r="FG74" s="253"/>
      <c r="FH74" s="253"/>
      <c r="FI74" s="253"/>
      <c r="FJ74" s="253"/>
      <c r="FK74" s="256"/>
      <c r="FL74" s="39"/>
      <c r="FM74" s="39"/>
      <c r="FN74" s="39"/>
    </row>
    <row r="75" spans="1:223" s="13" customFormat="1" ht="12" customHeight="1" thickBot="1">
      <c r="A75" s="158">
        <v>1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98">
        <v>2</v>
      </c>
      <c r="CA75" s="98"/>
      <c r="CB75" s="98"/>
      <c r="CC75" s="98"/>
      <c r="CD75" s="98"/>
      <c r="CE75" s="98"/>
      <c r="CF75" s="98"/>
      <c r="CG75" s="98">
        <v>3</v>
      </c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255">
        <v>4</v>
      </c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>
        <v>5</v>
      </c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>
        <v>6</v>
      </c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>
        <v>7</v>
      </c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69"/>
      <c r="FL75" s="40"/>
      <c r="FM75" s="40"/>
      <c r="FN75" s="40"/>
    </row>
    <row r="76" spans="1:223" ht="15" customHeight="1">
      <c r="A76" s="162" t="s">
        <v>64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3"/>
      <c r="BZ76" s="138" t="s">
        <v>62</v>
      </c>
      <c r="CA76" s="139"/>
      <c r="CB76" s="139"/>
      <c r="CC76" s="139"/>
      <c r="CD76" s="139"/>
      <c r="CE76" s="139"/>
      <c r="CF76" s="139"/>
      <c r="CG76" s="140">
        <v>270</v>
      </c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254">
        <f>SUM(CR77:DI80)</f>
        <v>63224.15</v>
      </c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>
        <f>SUM(DJ77:EA80)</f>
        <v>11263257.16</v>
      </c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283"/>
      <c r="EM76" s="283"/>
      <c r="EN76" s="283"/>
      <c r="EO76" s="283"/>
      <c r="EP76" s="283"/>
      <c r="EQ76" s="283"/>
      <c r="ER76" s="283"/>
      <c r="ES76" s="283"/>
      <c r="ET76" s="254">
        <f>SUM(CR76:ES76)</f>
        <v>11326481.310000001</v>
      </c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70"/>
    </row>
    <row r="77" spans="1:223" ht="12" customHeight="1">
      <c r="A77" s="164" t="s">
        <v>23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5"/>
      <c r="BZ77" s="79" t="s">
        <v>63</v>
      </c>
      <c r="CA77" s="80"/>
      <c r="CB77" s="80"/>
      <c r="CC77" s="80"/>
      <c r="CD77" s="80"/>
      <c r="CE77" s="80"/>
      <c r="CF77" s="81"/>
      <c r="CG77" s="73">
        <v>271</v>
      </c>
      <c r="CH77" s="74"/>
      <c r="CI77" s="74"/>
      <c r="CJ77" s="74"/>
      <c r="CK77" s="74"/>
      <c r="CL77" s="74"/>
      <c r="CM77" s="74"/>
      <c r="CN77" s="74"/>
      <c r="CO77" s="74"/>
      <c r="CP77" s="74"/>
      <c r="CQ77" s="75"/>
      <c r="CR77" s="235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7"/>
      <c r="DJ77" s="235">
        <v>9413573.6099999994</v>
      </c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36"/>
      <c r="DX77" s="236"/>
      <c r="DY77" s="236"/>
      <c r="DZ77" s="236"/>
      <c r="EA77" s="237"/>
      <c r="EB77" s="285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7"/>
      <c r="ET77" s="241">
        <f>SUM(CR77:ES78)</f>
        <v>9413573.6099999994</v>
      </c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3"/>
    </row>
    <row r="78" spans="1:223" ht="12" customHeight="1">
      <c r="A78" s="142" t="s">
        <v>65</v>
      </c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3"/>
      <c r="BZ78" s="82"/>
      <c r="CA78" s="83"/>
      <c r="CB78" s="83"/>
      <c r="CC78" s="83"/>
      <c r="CD78" s="83"/>
      <c r="CE78" s="83"/>
      <c r="CF78" s="84"/>
      <c r="CG78" s="76"/>
      <c r="CH78" s="77"/>
      <c r="CI78" s="77"/>
      <c r="CJ78" s="77"/>
      <c r="CK78" s="77"/>
      <c r="CL78" s="77"/>
      <c r="CM78" s="77"/>
      <c r="CN78" s="77"/>
      <c r="CO78" s="77"/>
      <c r="CP78" s="77"/>
      <c r="CQ78" s="78"/>
      <c r="CR78" s="238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40"/>
      <c r="DJ78" s="238"/>
      <c r="DK78" s="239"/>
      <c r="DL78" s="239"/>
      <c r="DM78" s="239"/>
      <c r="DN78" s="239"/>
      <c r="DO78" s="239"/>
      <c r="DP78" s="239"/>
      <c r="DQ78" s="239"/>
      <c r="DR78" s="239"/>
      <c r="DS78" s="239"/>
      <c r="DT78" s="239"/>
      <c r="DU78" s="239"/>
      <c r="DV78" s="239"/>
      <c r="DW78" s="239"/>
      <c r="DX78" s="239"/>
      <c r="DY78" s="239"/>
      <c r="DZ78" s="239"/>
      <c r="EA78" s="240"/>
      <c r="EB78" s="288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90"/>
      <c r="ET78" s="244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6"/>
    </row>
    <row r="79" spans="1:223" ht="15" customHeight="1">
      <c r="A79" s="144" t="s">
        <v>66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5"/>
      <c r="BZ79" s="65" t="s">
        <v>196</v>
      </c>
      <c r="CA79" s="66"/>
      <c r="CB79" s="66"/>
      <c r="CC79" s="66"/>
      <c r="CD79" s="66"/>
      <c r="CE79" s="66"/>
      <c r="CF79" s="66"/>
      <c r="CG79" s="97">
        <v>272</v>
      </c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250">
        <v>63224.15</v>
      </c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>
        <f>2553756.64-500000-204073.09</f>
        <v>1849683.55</v>
      </c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95"/>
      <c r="EC79" s="295"/>
      <c r="ED79" s="295"/>
      <c r="EE79" s="295"/>
      <c r="EF79" s="295"/>
      <c r="EG79" s="295"/>
      <c r="EH79" s="295"/>
      <c r="EI79" s="295"/>
      <c r="EJ79" s="295"/>
      <c r="EK79" s="295"/>
      <c r="EL79" s="295"/>
      <c r="EM79" s="295"/>
      <c r="EN79" s="295"/>
      <c r="EO79" s="295"/>
      <c r="EP79" s="295"/>
      <c r="EQ79" s="295"/>
      <c r="ER79" s="295"/>
      <c r="ES79" s="295"/>
      <c r="ET79" s="233">
        <f t="shared" ref="ET79:ET86" si="1">SUM(CR79:ES79)</f>
        <v>1912907.7</v>
      </c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4"/>
    </row>
    <row r="80" spans="1:223" ht="15" customHeight="1">
      <c r="A80" s="144" t="s">
        <v>67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5"/>
      <c r="BZ80" s="65" t="s">
        <v>197</v>
      </c>
      <c r="CA80" s="66"/>
      <c r="CB80" s="66"/>
      <c r="CC80" s="66"/>
      <c r="CD80" s="66"/>
      <c r="CE80" s="66"/>
      <c r="CF80" s="66"/>
      <c r="CG80" s="97">
        <v>273</v>
      </c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250"/>
      <c r="CS80" s="250"/>
      <c r="CT80" s="250"/>
      <c r="CU80" s="250"/>
      <c r="CV80" s="250"/>
      <c r="CW80" s="250"/>
      <c r="CX80" s="250"/>
      <c r="CY80" s="250"/>
      <c r="CZ80" s="250"/>
      <c r="DA80" s="250"/>
      <c r="DB80" s="250"/>
      <c r="DC80" s="250"/>
      <c r="DD80" s="250"/>
      <c r="DE80" s="250"/>
      <c r="DF80" s="250"/>
      <c r="DG80" s="250"/>
      <c r="DH80" s="250"/>
      <c r="DI80" s="250"/>
      <c r="DJ80" s="250"/>
      <c r="DK80" s="250"/>
      <c r="DL80" s="250"/>
      <c r="DM80" s="250"/>
      <c r="DN80" s="250"/>
      <c r="DO80" s="250"/>
      <c r="DP80" s="250"/>
      <c r="DQ80" s="250"/>
      <c r="DR80" s="250"/>
      <c r="DS80" s="250"/>
      <c r="DT80" s="250"/>
      <c r="DU80" s="250"/>
      <c r="DV80" s="250"/>
      <c r="DW80" s="250"/>
      <c r="DX80" s="250"/>
      <c r="DY80" s="250"/>
      <c r="DZ80" s="250"/>
      <c r="EA80" s="250"/>
      <c r="EB80" s="295"/>
      <c r="EC80" s="295"/>
      <c r="ED80" s="295"/>
      <c r="EE80" s="295"/>
      <c r="EF80" s="295"/>
      <c r="EG80" s="295"/>
      <c r="EH80" s="295"/>
      <c r="EI80" s="295"/>
      <c r="EJ80" s="295"/>
      <c r="EK80" s="295"/>
      <c r="EL80" s="295"/>
      <c r="EM80" s="295"/>
      <c r="EN80" s="295"/>
      <c r="EO80" s="295"/>
      <c r="EP80" s="295"/>
      <c r="EQ80" s="295"/>
      <c r="ER80" s="295"/>
      <c r="ES80" s="295"/>
      <c r="ET80" s="233">
        <f t="shared" si="1"/>
        <v>0</v>
      </c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4"/>
    </row>
    <row r="81" spans="1:186" ht="15" customHeight="1">
      <c r="A81" s="162" t="s">
        <v>160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3"/>
      <c r="BZ81" s="65" t="s">
        <v>69</v>
      </c>
      <c r="CA81" s="66"/>
      <c r="CB81" s="66"/>
      <c r="CC81" s="66"/>
      <c r="CD81" s="66"/>
      <c r="CE81" s="66"/>
      <c r="CF81" s="66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250"/>
      <c r="CS81" s="250"/>
      <c r="CT81" s="250"/>
      <c r="CU81" s="250"/>
      <c r="CV81" s="250"/>
      <c r="CW81" s="250"/>
      <c r="CX81" s="250"/>
      <c r="CY81" s="250"/>
      <c r="CZ81" s="250"/>
      <c r="DA81" s="250"/>
      <c r="DB81" s="250"/>
      <c r="DC81" s="250"/>
      <c r="DD81" s="250"/>
      <c r="DE81" s="250"/>
      <c r="DF81" s="250"/>
      <c r="DG81" s="250"/>
      <c r="DH81" s="250"/>
      <c r="DI81" s="250"/>
      <c r="DJ81" s="250"/>
      <c r="DK81" s="250"/>
      <c r="DL81" s="250"/>
      <c r="DM81" s="250"/>
      <c r="DN81" s="250"/>
      <c r="DO81" s="250"/>
      <c r="DP81" s="250"/>
      <c r="DQ81" s="250"/>
      <c r="DR81" s="250"/>
      <c r="DS81" s="250"/>
      <c r="DT81" s="250"/>
      <c r="DU81" s="250"/>
      <c r="DV81" s="250"/>
      <c r="DW81" s="250"/>
      <c r="DX81" s="250"/>
      <c r="DY81" s="250"/>
      <c r="DZ81" s="250"/>
      <c r="EA81" s="250"/>
      <c r="EB81" s="295"/>
      <c r="EC81" s="295"/>
      <c r="ED81" s="295"/>
      <c r="EE81" s="295"/>
      <c r="EF81" s="295"/>
      <c r="EG81" s="295"/>
      <c r="EH81" s="295"/>
      <c r="EI81" s="295"/>
      <c r="EJ81" s="295"/>
      <c r="EK81" s="295"/>
      <c r="EL81" s="295"/>
      <c r="EM81" s="295"/>
      <c r="EN81" s="295"/>
      <c r="EO81" s="295"/>
      <c r="EP81" s="295"/>
      <c r="EQ81" s="295"/>
      <c r="ER81" s="295"/>
      <c r="ES81" s="295"/>
      <c r="ET81" s="233">
        <f t="shared" si="1"/>
        <v>0</v>
      </c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4"/>
    </row>
    <row r="82" spans="1:186" ht="15" customHeight="1">
      <c r="A82" s="217" t="s">
        <v>199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8"/>
      <c r="BZ82" s="65" t="s">
        <v>198</v>
      </c>
      <c r="CA82" s="66"/>
      <c r="CB82" s="66"/>
      <c r="CC82" s="66"/>
      <c r="CD82" s="66"/>
      <c r="CE82" s="66"/>
      <c r="CF82" s="66"/>
      <c r="CG82" s="115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233">
        <f>CR85+CR109</f>
        <v>-18573.520000000113</v>
      </c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>
        <f>DJ85+DJ109</f>
        <v>-2068559.0200000023</v>
      </c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>
        <f>EB83-EB84</f>
        <v>0</v>
      </c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>
        <f t="shared" si="1"/>
        <v>-2087132.5400000024</v>
      </c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4"/>
      <c r="FM82" s="308"/>
      <c r="FN82" s="308"/>
      <c r="FO82" s="308"/>
      <c r="FP82" s="308"/>
      <c r="FQ82" s="308"/>
      <c r="FR82" s="308"/>
      <c r="FS82" s="308"/>
      <c r="FT82" s="308"/>
      <c r="FU82" s="308"/>
      <c r="FV82" s="308"/>
      <c r="FW82" s="308"/>
      <c r="FX82" s="308"/>
      <c r="FY82" s="308"/>
      <c r="FZ82" s="308"/>
      <c r="GA82" s="308"/>
      <c r="GB82" s="48"/>
      <c r="GC82" s="48"/>
      <c r="GD82" s="48"/>
    </row>
    <row r="83" spans="1:186" ht="15" customHeight="1">
      <c r="A83" s="162" t="s">
        <v>142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3"/>
      <c r="BZ83" s="65" t="s">
        <v>200</v>
      </c>
      <c r="CA83" s="66"/>
      <c r="CB83" s="66"/>
      <c r="CC83" s="66"/>
      <c r="CD83" s="66"/>
      <c r="CE83" s="66"/>
      <c r="CF83" s="66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233">
        <f>CR16-CR42</f>
        <v>-18573.520000000019</v>
      </c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>
        <f>DJ16-DJ42</f>
        <v>-2068559.0199999958</v>
      </c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>
        <f>EB16-EB42</f>
        <v>0</v>
      </c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>
        <f t="shared" si="1"/>
        <v>-2087132.5399999958</v>
      </c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4"/>
      <c r="FM83" s="300"/>
      <c r="FN83" s="300"/>
      <c r="FO83" s="300"/>
      <c r="FP83" s="300"/>
      <c r="FQ83" s="300"/>
      <c r="FR83" s="300"/>
      <c r="FS83" s="300"/>
      <c r="FT83" s="300"/>
      <c r="FU83" s="300"/>
      <c r="FV83" s="300"/>
      <c r="FW83" s="300"/>
      <c r="FX83" s="300"/>
      <c r="FY83" s="300"/>
      <c r="FZ83" s="300"/>
      <c r="GA83" s="300"/>
      <c r="GB83" s="300"/>
      <c r="GC83" s="300"/>
      <c r="GD83" s="300"/>
    </row>
    <row r="84" spans="1:186" ht="15" customHeight="1">
      <c r="A84" s="162" t="s">
        <v>71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3"/>
      <c r="BZ84" s="65" t="s">
        <v>201</v>
      </c>
      <c r="CA84" s="66"/>
      <c r="CB84" s="66"/>
      <c r="CC84" s="66"/>
      <c r="CD84" s="66"/>
      <c r="CE84" s="66"/>
      <c r="CF84" s="66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0"/>
      <c r="DK84" s="250"/>
      <c r="DL84" s="250"/>
      <c r="DM84" s="250"/>
      <c r="DN84" s="250"/>
      <c r="DO84" s="250"/>
      <c r="DP84" s="250"/>
      <c r="DQ84" s="250"/>
      <c r="DR84" s="250"/>
      <c r="DS84" s="250"/>
      <c r="DT84" s="250"/>
      <c r="DU84" s="250"/>
      <c r="DV84" s="250"/>
      <c r="DW84" s="250"/>
      <c r="DX84" s="250"/>
      <c r="DY84" s="250"/>
      <c r="DZ84" s="250"/>
      <c r="EA84" s="250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33">
        <f t="shared" si="1"/>
        <v>0</v>
      </c>
      <c r="EU84" s="233"/>
      <c r="EV84" s="233"/>
      <c r="EW84" s="233"/>
      <c r="EX84" s="233"/>
      <c r="EY84" s="233"/>
      <c r="EZ84" s="233"/>
      <c r="FA84" s="233"/>
      <c r="FB84" s="233"/>
      <c r="FC84" s="233"/>
      <c r="FD84" s="233"/>
      <c r="FE84" s="233"/>
      <c r="FF84" s="233"/>
      <c r="FG84" s="233"/>
      <c r="FH84" s="233"/>
      <c r="FI84" s="233"/>
      <c r="FJ84" s="233"/>
      <c r="FK84" s="234"/>
    </row>
    <row r="85" spans="1:186" ht="15" customHeight="1">
      <c r="A85" s="203" t="s">
        <v>234</v>
      </c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4"/>
      <c r="BZ85" s="65" t="s">
        <v>70</v>
      </c>
      <c r="CA85" s="66"/>
      <c r="CB85" s="66"/>
      <c r="CC85" s="66"/>
      <c r="CD85" s="66"/>
      <c r="CE85" s="66"/>
      <c r="CF85" s="66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233">
        <f>CR86+CR90+CR94+CR98+CR102</f>
        <v>-63224.15</v>
      </c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>
        <f>DJ86+DJ90+DJ94+DJ98+DJ102</f>
        <v>-2414986.7800000003</v>
      </c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33"/>
      <c r="DW85" s="233"/>
      <c r="DX85" s="233"/>
      <c r="DY85" s="233"/>
      <c r="DZ85" s="233"/>
      <c r="EA85" s="233"/>
      <c r="EB85" s="233">
        <f>EB86+EB90+EB94+EB98+EB102</f>
        <v>0</v>
      </c>
      <c r="EC85" s="233"/>
      <c r="ED85" s="233"/>
      <c r="EE85" s="233"/>
      <c r="EF85" s="233"/>
      <c r="EG85" s="233"/>
      <c r="EH85" s="233"/>
      <c r="EI85" s="233"/>
      <c r="EJ85" s="233"/>
      <c r="EK85" s="233"/>
      <c r="EL85" s="233"/>
      <c r="EM85" s="233"/>
      <c r="EN85" s="233"/>
      <c r="EO85" s="233"/>
      <c r="EP85" s="233"/>
      <c r="EQ85" s="233"/>
      <c r="ER85" s="233"/>
      <c r="ES85" s="233"/>
      <c r="ET85" s="233">
        <f t="shared" si="1"/>
        <v>-2478210.9300000002</v>
      </c>
      <c r="EU85" s="233"/>
      <c r="EV85" s="233"/>
      <c r="EW85" s="233"/>
      <c r="EX85" s="233"/>
      <c r="EY85" s="233"/>
      <c r="EZ85" s="233"/>
      <c r="FA85" s="233"/>
      <c r="FB85" s="233"/>
      <c r="FC85" s="233"/>
      <c r="FD85" s="233"/>
      <c r="FE85" s="233"/>
      <c r="FF85" s="233"/>
      <c r="FG85" s="233"/>
      <c r="FH85" s="233"/>
      <c r="FI85" s="233"/>
      <c r="FJ85" s="233"/>
      <c r="FK85" s="234"/>
    </row>
    <row r="86" spans="1:186" ht="15" customHeight="1">
      <c r="A86" s="213" t="s">
        <v>161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4"/>
      <c r="BZ86" s="65" t="s">
        <v>83</v>
      </c>
      <c r="CA86" s="66"/>
      <c r="CB86" s="66"/>
      <c r="CC86" s="66"/>
      <c r="CD86" s="66"/>
      <c r="CE86" s="66"/>
      <c r="CF86" s="66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233">
        <f>CR87-CR89</f>
        <v>0</v>
      </c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>
        <f>DJ87-DJ89</f>
        <v>-2793293.6899999995</v>
      </c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33"/>
      <c r="DW86" s="233"/>
      <c r="DX86" s="233"/>
      <c r="DY86" s="233"/>
      <c r="DZ86" s="233"/>
      <c r="EA86" s="233"/>
      <c r="EB86" s="233">
        <f>EB87-EB89</f>
        <v>0</v>
      </c>
      <c r="EC86" s="233"/>
      <c r="ED86" s="233"/>
      <c r="EE86" s="233"/>
      <c r="EF86" s="233"/>
      <c r="EG86" s="233"/>
      <c r="EH86" s="233"/>
      <c r="EI86" s="233"/>
      <c r="EJ86" s="233"/>
      <c r="EK86" s="233"/>
      <c r="EL86" s="233"/>
      <c r="EM86" s="233"/>
      <c r="EN86" s="233"/>
      <c r="EO86" s="233"/>
      <c r="EP86" s="233"/>
      <c r="EQ86" s="233"/>
      <c r="ER86" s="233"/>
      <c r="ES86" s="233"/>
      <c r="ET86" s="233">
        <f t="shared" si="1"/>
        <v>-2793293.6899999995</v>
      </c>
      <c r="EU86" s="233"/>
      <c r="EV86" s="233"/>
      <c r="EW86" s="233"/>
      <c r="EX86" s="233"/>
      <c r="EY86" s="233"/>
      <c r="EZ86" s="233"/>
      <c r="FA86" s="233"/>
      <c r="FB86" s="233"/>
      <c r="FC86" s="233"/>
      <c r="FD86" s="233"/>
      <c r="FE86" s="233"/>
      <c r="FF86" s="233"/>
      <c r="FG86" s="233"/>
      <c r="FH86" s="233"/>
      <c r="FI86" s="233"/>
      <c r="FJ86" s="233"/>
      <c r="FK86" s="234"/>
    </row>
    <row r="87" spans="1:186" ht="12" customHeight="1">
      <c r="A87" s="205" t="s">
        <v>23</v>
      </c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6"/>
      <c r="BZ87" s="79" t="s">
        <v>84</v>
      </c>
      <c r="CA87" s="80"/>
      <c r="CB87" s="80"/>
      <c r="CC87" s="80"/>
      <c r="CD87" s="80"/>
      <c r="CE87" s="80"/>
      <c r="CF87" s="81"/>
      <c r="CG87" s="73">
        <v>310</v>
      </c>
      <c r="CH87" s="74"/>
      <c r="CI87" s="74"/>
      <c r="CJ87" s="74"/>
      <c r="CK87" s="74"/>
      <c r="CL87" s="74"/>
      <c r="CM87" s="74"/>
      <c r="CN87" s="74"/>
      <c r="CO87" s="74"/>
      <c r="CP87" s="74"/>
      <c r="CQ87" s="75"/>
      <c r="CR87" s="235">
        <v>20000</v>
      </c>
      <c r="CS87" s="236"/>
      <c r="CT87" s="236"/>
      <c r="CU87" s="236"/>
      <c r="CV87" s="236"/>
      <c r="CW87" s="236"/>
      <c r="CX87" s="236"/>
      <c r="CY87" s="236"/>
      <c r="CZ87" s="236"/>
      <c r="DA87" s="236"/>
      <c r="DB87" s="236"/>
      <c r="DC87" s="236"/>
      <c r="DD87" s="236"/>
      <c r="DE87" s="236"/>
      <c r="DF87" s="236"/>
      <c r="DG87" s="236"/>
      <c r="DH87" s="236"/>
      <c r="DI87" s="237"/>
      <c r="DJ87" s="235">
        <v>7134600.0099999998</v>
      </c>
      <c r="DK87" s="236"/>
      <c r="DL87" s="236"/>
      <c r="DM87" s="236"/>
      <c r="DN87" s="236"/>
      <c r="DO87" s="236"/>
      <c r="DP87" s="236"/>
      <c r="DQ87" s="236"/>
      <c r="DR87" s="236"/>
      <c r="DS87" s="236"/>
      <c r="DT87" s="236"/>
      <c r="DU87" s="236"/>
      <c r="DV87" s="236"/>
      <c r="DW87" s="236"/>
      <c r="DX87" s="236"/>
      <c r="DY87" s="236"/>
      <c r="DZ87" s="236"/>
      <c r="EA87" s="237"/>
      <c r="EB87" s="235"/>
      <c r="EC87" s="236"/>
      <c r="ED87" s="236"/>
      <c r="EE87" s="236"/>
      <c r="EF87" s="236"/>
      <c r="EG87" s="236"/>
      <c r="EH87" s="236"/>
      <c r="EI87" s="236"/>
      <c r="EJ87" s="236"/>
      <c r="EK87" s="236"/>
      <c r="EL87" s="236"/>
      <c r="EM87" s="236"/>
      <c r="EN87" s="236"/>
      <c r="EO87" s="236"/>
      <c r="EP87" s="236"/>
      <c r="EQ87" s="236"/>
      <c r="ER87" s="236"/>
      <c r="ES87" s="237"/>
      <c r="ET87" s="241">
        <f>SUM(CR87:ES88)</f>
        <v>7154600.0099999998</v>
      </c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3"/>
    </row>
    <row r="88" spans="1:186" ht="12" customHeight="1">
      <c r="A88" s="209" t="s">
        <v>73</v>
      </c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10"/>
      <c r="BZ88" s="82"/>
      <c r="CA88" s="83"/>
      <c r="CB88" s="83"/>
      <c r="CC88" s="83"/>
      <c r="CD88" s="83"/>
      <c r="CE88" s="83"/>
      <c r="CF88" s="84"/>
      <c r="CG88" s="76"/>
      <c r="CH88" s="77"/>
      <c r="CI88" s="77"/>
      <c r="CJ88" s="77"/>
      <c r="CK88" s="77"/>
      <c r="CL88" s="77"/>
      <c r="CM88" s="77"/>
      <c r="CN88" s="77"/>
      <c r="CO88" s="77"/>
      <c r="CP88" s="77"/>
      <c r="CQ88" s="78"/>
      <c r="CR88" s="238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40"/>
      <c r="DJ88" s="238"/>
      <c r="DK88" s="239"/>
      <c r="DL88" s="239"/>
      <c r="DM88" s="239"/>
      <c r="DN88" s="239"/>
      <c r="DO88" s="239"/>
      <c r="DP88" s="239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40"/>
      <c r="EB88" s="238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  <c r="ES88" s="240"/>
      <c r="ET88" s="244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6"/>
    </row>
    <row r="89" spans="1:186" ht="15" customHeight="1">
      <c r="A89" s="211" t="s">
        <v>74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2"/>
      <c r="BZ89" s="65" t="s">
        <v>85</v>
      </c>
      <c r="CA89" s="66"/>
      <c r="CB89" s="66"/>
      <c r="CC89" s="66"/>
      <c r="CD89" s="66"/>
      <c r="CE89" s="66"/>
      <c r="CF89" s="66"/>
      <c r="CG89" s="97">
        <v>410</v>
      </c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250">
        <v>20000</v>
      </c>
      <c r="CS89" s="250"/>
      <c r="CT89" s="250"/>
      <c r="CU89" s="250"/>
      <c r="CV89" s="250"/>
      <c r="CW89" s="250"/>
      <c r="CX89" s="250"/>
      <c r="CY89" s="250"/>
      <c r="CZ89" s="250"/>
      <c r="DA89" s="250"/>
      <c r="DB89" s="250"/>
      <c r="DC89" s="250"/>
      <c r="DD89" s="250"/>
      <c r="DE89" s="250"/>
      <c r="DF89" s="250"/>
      <c r="DG89" s="250"/>
      <c r="DH89" s="250"/>
      <c r="DI89" s="250"/>
      <c r="DJ89" s="250">
        <v>9927893.6999999993</v>
      </c>
      <c r="DK89" s="250"/>
      <c r="DL89" s="250"/>
      <c r="DM89" s="250"/>
      <c r="DN89" s="250"/>
      <c r="DO89" s="250"/>
      <c r="DP89" s="250"/>
      <c r="DQ89" s="250"/>
      <c r="DR89" s="250"/>
      <c r="DS89" s="250"/>
      <c r="DT89" s="250"/>
      <c r="DU89" s="250"/>
      <c r="DV89" s="250"/>
      <c r="DW89" s="250"/>
      <c r="DX89" s="250"/>
      <c r="DY89" s="250"/>
      <c r="DZ89" s="250"/>
      <c r="EA89" s="250"/>
      <c r="EB89" s="250"/>
      <c r="EC89" s="250"/>
      <c r="ED89" s="250"/>
      <c r="EE89" s="250"/>
      <c r="EF89" s="250"/>
      <c r="EG89" s="250"/>
      <c r="EH89" s="250"/>
      <c r="EI89" s="250"/>
      <c r="EJ89" s="250"/>
      <c r="EK89" s="250"/>
      <c r="EL89" s="250"/>
      <c r="EM89" s="250"/>
      <c r="EN89" s="250"/>
      <c r="EO89" s="250"/>
      <c r="EP89" s="250"/>
      <c r="EQ89" s="250"/>
      <c r="ER89" s="250"/>
      <c r="ES89" s="250"/>
      <c r="ET89" s="233">
        <f>SUM(CR89:ES89)</f>
        <v>9947893.6999999993</v>
      </c>
      <c r="EU89" s="233"/>
      <c r="EV89" s="233"/>
      <c r="EW89" s="233"/>
      <c r="EX89" s="233"/>
      <c r="EY89" s="233"/>
      <c r="EZ89" s="233"/>
      <c r="FA89" s="233"/>
      <c r="FB89" s="233"/>
      <c r="FC89" s="233"/>
      <c r="FD89" s="233"/>
      <c r="FE89" s="233"/>
      <c r="FF89" s="233"/>
      <c r="FG89" s="233"/>
      <c r="FH89" s="233"/>
      <c r="FI89" s="233"/>
      <c r="FJ89" s="233"/>
      <c r="FK89" s="234"/>
    </row>
    <row r="90" spans="1:186" ht="15" customHeight="1">
      <c r="A90" s="213" t="s">
        <v>75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4"/>
      <c r="BZ90" s="65" t="s">
        <v>86</v>
      </c>
      <c r="CA90" s="66"/>
      <c r="CB90" s="66"/>
      <c r="CC90" s="66"/>
      <c r="CD90" s="66"/>
      <c r="CE90" s="66"/>
      <c r="CF90" s="66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233">
        <f>CR91-CR93</f>
        <v>0</v>
      </c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>
        <f>DJ91-DJ93</f>
        <v>0</v>
      </c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33"/>
      <c r="DW90" s="233"/>
      <c r="DX90" s="233"/>
      <c r="DY90" s="233"/>
      <c r="DZ90" s="233"/>
      <c r="EA90" s="233"/>
      <c r="EB90" s="233">
        <f>EB91-EB93</f>
        <v>0</v>
      </c>
      <c r="EC90" s="233"/>
      <c r="ED90" s="233"/>
      <c r="EE90" s="233"/>
      <c r="EF90" s="233"/>
      <c r="EG90" s="233"/>
      <c r="EH90" s="233"/>
      <c r="EI90" s="233"/>
      <c r="EJ90" s="233"/>
      <c r="EK90" s="233"/>
      <c r="EL90" s="233"/>
      <c r="EM90" s="233"/>
      <c r="EN90" s="233"/>
      <c r="EO90" s="233"/>
      <c r="EP90" s="233"/>
      <c r="EQ90" s="233"/>
      <c r="ER90" s="233"/>
      <c r="ES90" s="233"/>
      <c r="ET90" s="233">
        <f>SUM(CR90:ES90)</f>
        <v>0</v>
      </c>
      <c r="EU90" s="233"/>
      <c r="EV90" s="233"/>
      <c r="EW90" s="233"/>
      <c r="EX90" s="233"/>
      <c r="EY90" s="233"/>
      <c r="EZ90" s="233"/>
      <c r="FA90" s="233"/>
      <c r="FB90" s="233"/>
      <c r="FC90" s="233"/>
      <c r="FD90" s="233"/>
      <c r="FE90" s="233"/>
      <c r="FF90" s="233"/>
      <c r="FG90" s="233"/>
      <c r="FH90" s="233"/>
      <c r="FI90" s="233"/>
      <c r="FJ90" s="233"/>
      <c r="FK90" s="234"/>
    </row>
    <row r="91" spans="1:186" ht="12" customHeight="1">
      <c r="A91" s="205" t="s">
        <v>23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6"/>
      <c r="BZ91" s="79" t="s">
        <v>87</v>
      </c>
      <c r="CA91" s="80"/>
      <c r="CB91" s="80"/>
      <c r="CC91" s="80"/>
      <c r="CD91" s="80"/>
      <c r="CE91" s="80"/>
      <c r="CF91" s="81"/>
      <c r="CG91" s="73">
        <v>320</v>
      </c>
      <c r="CH91" s="74"/>
      <c r="CI91" s="74"/>
      <c r="CJ91" s="74"/>
      <c r="CK91" s="74"/>
      <c r="CL91" s="74"/>
      <c r="CM91" s="74"/>
      <c r="CN91" s="74"/>
      <c r="CO91" s="74"/>
      <c r="CP91" s="74"/>
      <c r="CQ91" s="75"/>
      <c r="CR91" s="235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7"/>
      <c r="DJ91" s="235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36"/>
      <c r="DX91" s="236"/>
      <c r="DY91" s="236"/>
      <c r="DZ91" s="236"/>
      <c r="EA91" s="237"/>
      <c r="EB91" s="235"/>
      <c r="EC91" s="236"/>
      <c r="ED91" s="236"/>
      <c r="EE91" s="236"/>
      <c r="EF91" s="236"/>
      <c r="EG91" s="236"/>
      <c r="EH91" s="236"/>
      <c r="EI91" s="236"/>
      <c r="EJ91" s="236"/>
      <c r="EK91" s="236"/>
      <c r="EL91" s="236"/>
      <c r="EM91" s="236"/>
      <c r="EN91" s="236"/>
      <c r="EO91" s="236"/>
      <c r="EP91" s="236"/>
      <c r="EQ91" s="236"/>
      <c r="ER91" s="236"/>
      <c r="ES91" s="237"/>
      <c r="ET91" s="241">
        <f>SUM(CR91:ES92)</f>
        <v>0</v>
      </c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3"/>
    </row>
    <row r="92" spans="1:186" ht="12" customHeight="1">
      <c r="A92" s="209" t="s">
        <v>76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10"/>
      <c r="BZ92" s="82"/>
      <c r="CA92" s="83"/>
      <c r="CB92" s="83"/>
      <c r="CC92" s="83"/>
      <c r="CD92" s="83"/>
      <c r="CE92" s="83"/>
      <c r="CF92" s="84"/>
      <c r="CG92" s="76"/>
      <c r="CH92" s="77"/>
      <c r="CI92" s="77"/>
      <c r="CJ92" s="77"/>
      <c r="CK92" s="77"/>
      <c r="CL92" s="77"/>
      <c r="CM92" s="77"/>
      <c r="CN92" s="77"/>
      <c r="CO92" s="77"/>
      <c r="CP92" s="77"/>
      <c r="CQ92" s="78"/>
      <c r="CR92" s="238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40"/>
      <c r="DJ92" s="238"/>
      <c r="DK92" s="239"/>
      <c r="DL92" s="239"/>
      <c r="DM92" s="239"/>
      <c r="DN92" s="239"/>
      <c r="DO92" s="239"/>
      <c r="DP92" s="239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40"/>
      <c r="EB92" s="238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  <c r="ES92" s="240"/>
      <c r="ET92" s="244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6"/>
    </row>
    <row r="93" spans="1:186" ht="15" customHeight="1">
      <c r="A93" s="211" t="s">
        <v>77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2"/>
      <c r="BZ93" s="65" t="s">
        <v>88</v>
      </c>
      <c r="CA93" s="66"/>
      <c r="CB93" s="66"/>
      <c r="CC93" s="66"/>
      <c r="CD93" s="66"/>
      <c r="CE93" s="66"/>
      <c r="CF93" s="66"/>
      <c r="CG93" s="97">
        <v>420</v>
      </c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250"/>
      <c r="CS93" s="250"/>
      <c r="CT93" s="250"/>
      <c r="CU93" s="250"/>
      <c r="CV93" s="250"/>
      <c r="CW93" s="250"/>
      <c r="CX93" s="250"/>
      <c r="CY93" s="250"/>
      <c r="CZ93" s="250"/>
      <c r="DA93" s="250"/>
      <c r="DB93" s="250"/>
      <c r="DC93" s="250"/>
      <c r="DD93" s="250"/>
      <c r="DE93" s="250"/>
      <c r="DF93" s="250"/>
      <c r="DG93" s="250"/>
      <c r="DH93" s="250"/>
      <c r="DI93" s="250"/>
      <c r="DJ93" s="250"/>
      <c r="DK93" s="250"/>
      <c r="DL93" s="250"/>
      <c r="DM93" s="250"/>
      <c r="DN93" s="250"/>
      <c r="DO93" s="250"/>
      <c r="DP93" s="250"/>
      <c r="DQ93" s="250"/>
      <c r="DR93" s="250"/>
      <c r="DS93" s="250"/>
      <c r="DT93" s="250"/>
      <c r="DU93" s="250"/>
      <c r="DV93" s="250"/>
      <c r="DW93" s="250"/>
      <c r="DX93" s="250"/>
      <c r="DY93" s="250"/>
      <c r="DZ93" s="250"/>
      <c r="EA93" s="250"/>
      <c r="EB93" s="250"/>
      <c r="EC93" s="250"/>
      <c r="ED93" s="250"/>
      <c r="EE93" s="250"/>
      <c r="EF93" s="250"/>
      <c r="EG93" s="250"/>
      <c r="EH93" s="250"/>
      <c r="EI93" s="250"/>
      <c r="EJ93" s="250"/>
      <c r="EK93" s="250"/>
      <c r="EL93" s="250"/>
      <c r="EM93" s="250"/>
      <c r="EN93" s="250"/>
      <c r="EO93" s="250"/>
      <c r="EP93" s="250"/>
      <c r="EQ93" s="250"/>
      <c r="ER93" s="250"/>
      <c r="ES93" s="250"/>
      <c r="ET93" s="233">
        <f>SUM(CR93:ES93)</f>
        <v>0</v>
      </c>
      <c r="EU93" s="233"/>
      <c r="EV93" s="233"/>
      <c r="EW93" s="233"/>
      <c r="EX93" s="233"/>
      <c r="EY93" s="233"/>
      <c r="EZ93" s="233"/>
      <c r="FA93" s="233"/>
      <c r="FB93" s="233"/>
      <c r="FC93" s="233"/>
      <c r="FD93" s="233"/>
      <c r="FE93" s="233"/>
      <c r="FF93" s="233"/>
      <c r="FG93" s="233"/>
      <c r="FH93" s="233"/>
      <c r="FI93" s="233"/>
      <c r="FJ93" s="233"/>
      <c r="FK93" s="234"/>
    </row>
    <row r="94" spans="1:186" ht="15" customHeight="1">
      <c r="A94" s="213" t="s">
        <v>72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4"/>
      <c r="BZ94" s="65" t="s">
        <v>89</v>
      </c>
      <c r="CA94" s="66"/>
      <c r="CB94" s="66"/>
      <c r="CC94" s="66"/>
      <c r="CD94" s="66"/>
      <c r="CE94" s="66"/>
      <c r="CF94" s="66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233">
        <f>CR95-CR97</f>
        <v>0</v>
      </c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>
        <f>DJ95-DJ97</f>
        <v>0</v>
      </c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33"/>
      <c r="DW94" s="233"/>
      <c r="DX94" s="233"/>
      <c r="DY94" s="233"/>
      <c r="DZ94" s="233"/>
      <c r="EA94" s="233"/>
      <c r="EB94" s="233">
        <f>EB95-EB97</f>
        <v>0</v>
      </c>
      <c r="EC94" s="233"/>
      <c r="ED94" s="233"/>
      <c r="EE94" s="233"/>
      <c r="EF94" s="233"/>
      <c r="EG94" s="233"/>
      <c r="EH94" s="233"/>
      <c r="EI94" s="233"/>
      <c r="EJ94" s="233"/>
      <c r="EK94" s="233"/>
      <c r="EL94" s="233"/>
      <c r="EM94" s="233"/>
      <c r="EN94" s="233"/>
      <c r="EO94" s="233"/>
      <c r="EP94" s="233"/>
      <c r="EQ94" s="233"/>
      <c r="ER94" s="233"/>
      <c r="ES94" s="233"/>
      <c r="ET94" s="233">
        <f>SUM(CR94:ES94)</f>
        <v>0</v>
      </c>
      <c r="EU94" s="233"/>
      <c r="EV94" s="233"/>
      <c r="EW94" s="233"/>
      <c r="EX94" s="233"/>
      <c r="EY94" s="233"/>
      <c r="EZ94" s="233"/>
      <c r="FA94" s="233"/>
      <c r="FB94" s="233"/>
      <c r="FC94" s="233"/>
      <c r="FD94" s="233"/>
      <c r="FE94" s="233"/>
      <c r="FF94" s="233"/>
      <c r="FG94" s="233"/>
      <c r="FH94" s="233"/>
      <c r="FI94" s="233"/>
      <c r="FJ94" s="233"/>
      <c r="FK94" s="234"/>
    </row>
    <row r="95" spans="1:186" ht="12" customHeight="1">
      <c r="A95" s="205" t="s">
        <v>23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6"/>
      <c r="BZ95" s="79" t="s">
        <v>90</v>
      </c>
      <c r="CA95" s="80"/>
      <c r="CB95" s="80"/>
      <c r="CC95" s="80"/>
      <c r="CD95" s="80"/>
      <c r="CE95" s="80"/>
      <c r="CF95" s="81"/>
      <c r="CG95" s="73">
        <v>330</v>
      </c>
      <c r="CH95" s="74"/>
      <c r="CI95" s="74"/>
      <c r="CJ95" s="74"/>
      <c r="CK95" s="74"/>
      <c r="CL95" s="74"/>
      <c r="CM95" s="74"/>
      <c r="CN95" s="74"/>
      <c r="CO95" s="74"/>
      <c r="CP95" s="74"/>
      <c r="CQ95" s="75"/>
      <c r="CR95" s="235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7"/>
      <c r="DJ95" s="235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36"/>
      <c r="DX95" s="236"/>
      <c r="DY95" s="236"/>
      <c r="DZ95" s="236"/>
      <c r="EA95" s="237"/>
      <c r="EB95" s="235"/>
      <c r="EC95" s="236"/>
      <c r="ED95" s="236"/>
      <c r="EE95" s="236"/>
      <c r="EF95" s="236"/>
      <c r="EG95" s="236"/>
      <c r="EH95" s="236"/>
      <c r="EI95" s="236"/>
      <c r="EJ95" s="236"/>
      <c r="EK95" s="236"/>
      <c r="EL95" s="236"/>
      <c r="EM95" s="236"/>
      <c r="EN95" s="236"/>
      <c r="EO95" s="236"/>
      <c r="EP95" s="236"/>
      <c r="EQ95" s="236"/>
      <c r="ER95" s="236"/>
      <c r="ES95" s="237"/>
      <c r="ET95" s="241">
        <f>SUM(CR95:ES96)</f>
        <v>0</v>
      </c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3"/>
    </row>
    <row r="96" spans="1:186" ht="12" customHeight="1">
      <c r="A96" s="209" t="s">
        <v>78</v>
      </c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10"/>
      <c r="BZ96" s="82"/>
      <c r="CA96" s="83"/>
      <c r="CB96" s="83"/>
      <c r="CC96" s="83"/>
      <c r="CD96" s="83"/>
      <c r="CE96" s="83"/>
      <c r="CF96" s="84"/>
      <c r="CG96" s="76"/>
      <c r="CH96" s="77"/>
      <c r="CI96" s="77"/>
      <c r="CJ96" s="77"/>
      <c r="CK96" s="77"/>
      <c r="CL96" s="77"/>
      <c r="CM96" s="77"/>
      <c r="CN96" s="77"/>
      <c r="CO96" s="77"/>
      <c r="CP96" s="77"/>
      <c r="CQ96" s="78"/>
      <c r="CR96" s="238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40"/>
      <c r="DJ96" s="238"/>
      <c r="DK96" s="239"/>
      <c r="DL96" s="239"/>
      <c r="DM96" s="239"/>
      <c r="DN96" s="239"/>
      <c r="DO96" s="239"/>
      <c r="DP96" s="239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40"/>
      <c r="EB96" s="238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  <c r="ES96" s="240"/>
      <c r="ET96" s="244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6"/>
    </row>
    <row r="97" spans="1:194" ht="15" customHeight="1">
      <c r="A97" s="211" t="s">
        <v>79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2"/>
      <c r="BZ97" s="65" t="s">
        <v>91</v>
      </c>
      <c r="CA97" s="66"/>
      <c r="CB97" s="66"/>
      <c r="CC97" s="66"/>
      <c r="CD97" s="66"/>
      <c r="CE97" s="66"/>
      <c r="CF97" s="66"/>
      <c r="CG97" s="97">
        <v>430</v>
      </c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250"/>
      <c r="CS97" s="250"/>
      <c r="CT97" s="250"/>
      <c r="CU97" s="250"/>
      <c r="CV97" s="250"/>
      <c r="CW97" s="250"/>
      <c r="CX97" s="250"/>
      <c r="CY97" s="250"/>
      <c r="CZ97" s="250"/>
      <c r="DA97" s="250"/>
      <c r="DB97" s="250"/>
      <c r="DC97" s="250"/>
      <c r="DD97" s="250"/>
      <c r="DE97" s="250"/>
      <c r="DF97" s="250"/>
      <c r="DG97" s="250"/>
      <c r="DH97" s="250"/>
      <c r="DI97" s="250"/>
      <c r="DJ97" s="250"/>
      <c r="DK97" s="250"/>
      <c r="DL97" s="250"/>
      <c r="DM97" s="250"/>
      <c r="DN97" s="250"/>
      <c r="DO97" s="250"/>
      <c r="DP97" s="250"/>
      <c r="DQ97" s="250"/>
      <c r="DR97" s="250"/>
      <c r="DS97" s="250"/>
      <c r="DT97" s="250"/>
      <c r="DU97" s="250"/>
      <c r="DV97" s="250"/>
      <c r="DW97" s="250"/>
      <c r="DX97" s="250"/>
      <c r="DY97" s="250"/>
      <c r="DZ97" s="250"/>
      <c r="EA97" s="250"/>
      <c r="EB97" s="250"/>
      <c r="EC97" s="250"/>
      <c r="ED97" s="250"/>
      <c r="EE97" s="250"/>
      <c r="EF97" s="250"/>
      <c r="EG97" s="250"/>
      <c r="EH97" s="250"/>
      <c r="EI97" s="250"/>
      <c r="EJ97" s="250"/>
      <c r="EK97" s="250"/>
      <c r="EL97" s="250"/>
      <c r="EM97" s="250"/>
      <c r="EN97" s="250"/>
      <c r="EO97" s="250"/>
      <c r="EP97" s="250"/>
      <c r="EQ97" s="250"/>
      <c r="ER97" s="250"/>
      <c r="ES97" s="250"/>
      <c r="ET97" s="233">
        <f>SUM(CR97:ES97)</f>
        <v>0</v>
      </c>
      <c r="EU97" s="233"/>
      <c r="EV97" s="233"/>
      <c r="EW97" s="233"/>
      <c r="EX97" s="233"/>
      <c r="EY97" s="233"/>
      <c r="EZ97" s="233"/>
      <c r="FA97" s="233"/>
      <c r="FB97" s="233"/>
      <c r="FC97" s="233"/>
      <c r="FD97" s="233"/>
      <c r="FE97" s="233"/>
      <c r="FF97" s="233"/>
      <c r="FG97" s="233"/>
      <c r="FH97" s="233"/>
      <c r="FI97" s="233"/>
      <c r="FJ97" s="233"/>
      <c r="FK97" s="234"/>
    </row>
    <row r="98" spans="1:194" ht="15" customHeight="1">
      <c r="A98" s="213" t="s">
        <v>80</v>
      </c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4"/>
      <c r="BZ98" s="65" t="s">
        <v>92</v>
      </c>
      <c r="CA98" s="66"/>
      <c r="CB98" s="66"/>
      <c r="CC98" s="66"/>
      <c r="CD98" s="66"/>
      <c r="CE98" s="66"/>
      <c r="CF98" s="66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233">
        <f>CR99-CR101</f>
        <v>-63224.15</v>
      </c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>
        <f>DJ99-DJ101</f>
        <v>178546.72999999952</v>
      </c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33"/>
      <c r="DW98" s="233"/>
      <c r="DX98" s="233"/>
      <c r="DY98" s="233"/>
      <c r="DZ98" s="233"/>
      <c r="EA98" s="233"/>
      <c r="EB98" s="233">
        <f>EB99-EB101</f>
        <v>0</v>
      </c>
      <c r="EC98" s="233"/>
      <c r="ED98" s="233"/>
      <c r="EE98" s="233"/>
      <c r="EF98" s="233"/>
      <c r="EG98" s="233"/>
      <c r="EH98" s="233"/>
      <c r="EI98" s="233"/>
      <c r="EJ98" s="233"/>
      <c r="EK98" s="233"/>
      <c r="EL98" s="233"/>
      <c r="EM98" s="233"/>
      <c r="EN98" s="233"/>
      <c r="EO98" s="233"/>
      <c r="EP98" s="233"/>
      <c r="EQ98" s="233"/>
      <c r="ER98" s="233"/>
      <c r="ES98" s="233"/>
      <c r="ET98" s="233">
        <f>SUM(CR98:ES98)</f>
        <v>115322.57999999952</v>
      </c>
      <c r="EU98" s="233"/>
      <c r="EV98" s="233"/>
      <c r="EW98" s="233"/>
      <c r="EX98" s="233"/>
      <c r="EY98" s="233"/>
      <c r="EZ98" s="233"/>
      <c r="FA98" s="233"/>
      <c r="FB98" s="233"/>
      <c r="FC98" s="233"/>
      <c r="FD98" s="233"/>
      <c r="FE98" s="233"/>
      <c r="FF98" s="233"/>
      <c r="FG98" s="233"/>
      <c r="FH98" s="233"/>
      <c r="FI98" s="233"/>
      <c r="FJ98" s="233"/>
      <c r="FK98" s="234"/>
    </row>
    <row r="99" spans="1:194" ht="12" customHeight="1">
      <c r="A99" s="205" t="s">
        <v>23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6"/>
      <c r="BZ99" s="79" t="s">
        <v>93</v>
      </c>
      <c r="CA99" s="80"/>
      <c r="CB99" s="80"/>
      <c r="CC99" s="80"/>
      <c r="CD99" s="80"/>
      <c r="CE99" s="80"/>
      <c r="CF99" s="81"/>
      <c r="CG99" s="73">
        <v>340</v>
      </c>
      <c r="CH99" s="74"/>
      <c r="CI99" s="74"/>
      <c r="CJ99" s="74"/>
      <c r="CK99" s="74"/>
      <c r="CL99" s="74"/>
      <c r="CM99" s="74"/>
      <c r="CN99" s="74"/>
      <c r="CO99" s="74"/>
      <c r="CP99" s="74"/>
      <c r="CQ99" s="75"/>
      <c r="CR99" s="235"/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7"/>
      <c r="DJ99" s="235">
        <f>3937206.87-271640.74</f>
        <v>3665566.13</v>
      </c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36"/>
      <c r="DX99" s="236"/>
      <c r="DY99" s="236"/>
      <c r="DZ99" s="236"/>
      <c r="EA99" s="237"/>
      <c r="EB99" s="235"/>
      <c r="EC99" s="236"/>
      <c r="ED99" s="236"/>
      <c r="EE99" s="236"/>
      <c r="EF99" s="236"/>
      <c r="EG99" s="236"/>
      <c r="EH99" s="236"/>
      <c r="EI99" s="236"/>
      <c r="EJ99" s="236"/>
      <c r="EK99" s="236"/>
      <c r="EL99" s="236"/>
      <c r="EM99" s="236"/>
      <c r="EN99" s="236"/>
      <c r="EO99" s="236"/>
      <c r="EP99" s="236"/>
      <c r="EQ99" s="236"/>
      <c r="ER99" s="236"/>
      <c r="ES99" s="237"/>
      <c r="ET99" s="241">
        <f>SUM(CR99:ES100)</f>
        <v>3665566.13</v>
      </c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3"/>
    </row>
    <row r="100" spans="1:194" ht="12" customHeight="1">
      <c r="A100" s="209" t="s">
        <v>81</v>
      </c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10"/>
      <c r="BZ100" s="82"/>
      <c r="CA100" s="83"/>
      <c r="CB100" s="83"/>
      <c r="CC100" s="83"/>
      <c r="CD100" s="83"/>
      <c r="CE100" s="83"/>
      <c r="CF100" s="84"/>
      <c r="CG100" s="76"/>
      <c r="CH100" s="77"/>
      <c r="CI100" s="77"/>
      <c r="CJ100" s="77"/>
      <c r="CK100" s="77"/>
      <c r="CL100" s="77"/>
      <c r="CM100" s="77"/>
      <c r="CN100" s="77"/>
      <c r="CO100" s="77"/>
      <c r="CP100" s="77"/>
      <c r="CQ100" s="78"/>
      <c r="CR100" s="238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40"/>
      <c r="DJ100" s="238"/>
      <c r="DK100" s="239"/>
      <c r="DL100" s="239"/>
      <c r="DM100" s="239"/>
      <c r="DN100" s="239"/>
      <c r="DO100" s="239"/>
      <c r="DP100" s="239"/>
      <c r="DQ100" s="239"/>
      <c r="DR100" s="239"/>
      <c r="DS100" s="239"/>
      <c r="DT100" s="239"/>
      <c r="DU100" s="239"/>
      <c r="DV100" s="239"/>
      <c r="DW100" s="239"/>
      <c r="DX100" s="239"/>
      <c r="DY100" s="239"/>
      <c r="DZ100" s="239"/>
      <c r="EA100" s="240"/>
      <c r="EB100" s="238"/>
      <c r="EC100" s="239"/>
      <c r="ED100" s="239"/>
      <c r="EE100" s="239"/>
      <c r="EF100" s="239"/>
      <c r="EG100" s="239"/>
      <c r="EH100" s="239"/>
      <c r="EI100" s="239"/>
      <c r="EJ100" s="239"/>
      <c r="EK100" s="239"/>
      <c r="EL100" s="239"/>
      <c r="EM100" s="239"/>
      <c r="EN100" s="239"/>
      <c r="EO100" s="239"/>
      <c r="EP100" s="239"/>
      <c r="EQ100" s="239"/>
      <c r="ER100" s="239"/>
      <c r="ES100" s="240"/>
      <c r="ET100" s="244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6"/>
    </row>
    <row r="101" spans="1:194" ht="15" customHeight="1">
      <c r="A101" s="211" t="s">
        <v>82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2"/>
      <c r="BZ101" s="65" t="s">
        <v>94</v>
      </c>
      <c r="CA101" s="66"/>
      <c r="CB101" s="66"/>
      <c r="CC101" s="66"/>
      <c r="CD101" s="66"/>
      <c r="CE101" s="66"/>
      <c r="CF101" s="66"/>
      <c r="CG101" s="97">
        <v>440</v>
      </c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250">
        <v>63224.15</v>
      </c>
      <c r="CS101" s="250"/>
      <c r="CT101" s="250"/>
      <c r="CU101" s="250"/>
      <c r="CV101" s="250"/>
      <c r="CW101" s="250"/>
      <c r="CX101" s="250"/>
      <c r="CY101" s="250"/>
      <c r="CZ101" s="250"/>
      <c r="DA101" s="250"/>
      <c r="DB101" s="250"/>
      <c r="DC101" s="250"/>
      <c r="DD101" s="250"/>
      <c r="DE101" s="250"/>
      <c r="DF101" s="250"/>
      <c r="DG101" s="250"/>
      <c r="DH101" s="250"/>
      <c r="DI101" s="250"/>
      <c r="DJ101" s="250">
        <f>3758660.14-271640.74</f>
        <v>3487019.4000000004</v>
      </c>
      <c r="DK101" s="250"/>
      <c r="DL101" s="250"/>
      <c r="DM101" s="250"/>
      <c r="DN101" s="250"/>
      <c r="DO101" s="250"/>
      <c r="DP101" s="250"/>
      <c r="DQ101" s="250"/>
      <c r="DR101" s="250"/>
      <c r="DS101" s="250"/>
      <c r="DT101" s="250"/>
      <c r="DU101" s="250"/>
      <c r="DV101" s="250"/>
      <c r="DW101" s="250"/>
      <c r="DX101" s="250"/>
      <c r="DY101" s="250"/>
      <c r="DZ101" s="250"/>
      <c r="EA101" s="250"/>
      <c r="EB101" s="250"/>
      <c r="EC101" s="250"/>
      <c r="ED101" s="250"/>
      <c r="EE101" s="250"/>
      <c r="EF101" s="250"/>
      <c r="EG101" s="250"/>
      <c r="EH101" s="250"/>
      <c r="EI101" s="250"/>
      <c r="EJ101" s="250"/>
      <c r="EK101" s="250"/>
      <c r="EL101" s="250"/>
      <c r="EM101" s="250"/>
      <c r="EN101" s="250"/>
      <c r="EO101" s="250"/>
      <c r="EP101" s="250"/>
      <c r="EQ101" s="250"/>
      <c r="ER101" s="250"/>
      <c r="ES101" s="250"/>
      <c r="ET101" s="233">
        <f>SUM(CR101:ES101)</f>
        <v>3550243.5500000003</v>
      </c>
      <c r="EU101" s="233"/>
      <c r="EV101" s="233"/>
      <c r="EW101" s="233"/>
      <c r="EX101" s="233"/>
      <c r="EY101" s="233"/>
      <c r="EZ101" s="233"/>
      <c r="FA101" s="233"/>
      <c r="FB101" s="233"/>
      <c r="FC101" s="233"/>
      <c r="FD101" s="233"/>
      <c r="FE101" s="233"/>
      <c r="FF101" s="233"/>
      <c r="FG101" s="233"/>
      <c r="FH101" s="233"/>
      <c r="FI101" s="233"/>
      <c r="FJ101" s="233"/>
      <c r="FK101" s="234"/>
    </row>
    <row r="102" spans="1:194" ht="15" customHeight="1">
      <c r="A102" s="213" t="s">
        <v>202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4"/>
      <c r="BZ102" s="65" t="s">
        <v>203</v>
      </c>
      <c r="CA102" s="66"/>
      <c r="CB102" s="66"/>
      <c r="CC102" s="66"/>
      <c r="CD102" s="66"/>
      <c r="CE102" s="66"/>
      <c r="CF102" s="66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233">
        <f>CR103-CR105</f>
        <v>0</v>
      </c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>
        <f>DJ103-DJ105</f>
        <v>199760.17999999993</v>
      </c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33"/>
      <c r="DW102" s="233"/>
      <c r="DX102" s="233"/>
      <c r="DY102" s="233"/>
      <c r="DZ102" s="233"/>
      <c r="EA102" s="233"/>
      <c r="EB102" s="233">
        <f>EB103-EB105</f>
        <v>0</v>
      </c>
      <c r="EC102" s="233"/>
      <c r="ED102" s="233"/>
      <c r="EE102" s="233"/>
      <c r="EF102" s="233"/>
      <c r="EG102" s="233"/>
      <c r="EH102" s="233"/>
      <c r="EI102" s="233"/>
      <c r="EJ102" s="233"/>
      <c r="EK102" s="233"/>
      <c r="EL102" s="233"/>
      <c r="EM102" s="233"/>
      <c r="EN102" s="233"/>
      <c r="EO102" s="233"/>
      <c r="EP102" s="233"/>
      <c r="EQ102" s="233"/>
      <c r="ER102" s="233"/>
      <c r="ES102" s="233"/>
      <c r="ET102" s="233">
        <f>SUM(CR102:ES102)</f>
        <v>199760.17999999993</v>
      </c>
      <c r="EU102" s="233"/>
      <c r="EV102" s="233"/>
      <c r="EW102" s="233"/>
      <c r="EX102" s="233"/>
      <c r="EY102" s="233"/>
      <c r="EZ102" s="233"/>
      <c r="FA102" s="233"/>
      <c r="FB102" s="233"/>
      <c r="FC102" s="233"/>
      <c r="FD102" s="233"/>
      <c r="FE102" s="233"/>
      <c r="FF102" s="233"/>
      <c r="FG102" s="233"/>
      <c r="FH102" s="233"/>
      <c r="FI102" s="233"/>
      <c r="FJ102" s="233"/>
      <c r="FK102" s="234"/>
    </row>
    <row r="103" spans="1:194" ht="12" customHeight="1">
      <c r="A103" s="205" t="s">
        <v>23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6"/>
      <c r="BZ103" s="79" t="s">
        <v>206</v>
      </c>
      <c r="CA103" s="80"/>
      <c r="CB103" s="80"/>
      <c r="CC103" s="80"/>
      <c r="CD103" s="80"/>
      <c r="CE103" s="80"/>
      <c r="CF103" s="81"/>
      <c r="CG103" s="73" t="s">
        <v>208</v>
      </c>
      <c r="CH103" s="74"/>
      <c r="CI103" s="74"/>
      <c r="CJ103" s="74"/>
      <c r="CK103" s="74"/>
      <c r="CL103" s="74"/>
      <c r="CM103" s="74"/>
      <c r="CN103" s="74"/>
      <c r="CO103" s="74"/>
      <c r="CP103" s="74"/>
      <c r="CQ103" s="75"/>
      <c r="CR103" s="235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7"/>
      <c r="DJ103" s="311">
        <v>1194511.8899999999</v>
      </c>
      <c r="DK103" s="312"/>
      <c r="DL103" s="312"/>
      <c r="DM103" s="312"/>
      <c r="DN103" s="312"/>
      <c r="DO103" s="312"/>
      <c r="DP103" s="312"/>
      <c r="DQ103" s="312"/>
      <c r="DR103" s="312"/>
      <c r="DS103" s="312"/>
      <c r="DT103" s="312"/>
      <c r="DU103" s="312"/>
      <c r="DV103" s="312"/>
      <c r="DW103" s="312"/>
      <c r="DX103" s="312"/>
      <c r="DY103" s="312"/>
      <c r="DZ103" s="312"/>
      <c r="EA103" s="313"/>
      <c r="EB103" s="235"/>
      <c r="EC103" s="236"/>
      <c r="ED103" s="236"/>
      <c r="EE103" s="236"/>
      <c r="EF103" s="236"/>
      <c r="EG103" s="236"/>
      <c r="EH103" s="236"/>
      <c r="EI103" s="236"/>
      <c r="EJ103" s="236"/>
      <c r="EK103" s="236"/>
      <c r="EL103" s="236"/>
      <c r="EM103" s="236"/>
      <c r="EN103" s="236"/>
      <c r="EO103" s="236"/>
      <c r="EP103" s="236"/>
      <c r="EQ103" s="236"/>
      <c r="ER103" s="236"/>
      <c r="ES103" s="237"/>
      <c r="ET103" s="241">
        <f>SUM(CR103:ES104)</f>
        <v>1194511.8899999999</v>
      </c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3"/>
    </row>
    <row r="104" spans="1:194" ht="12" customHeight="1">
      <c r="A104" s="209" t="s">
        <v>204</v>
      </c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10"/>
      <c r="BZ104" s="82"/>
      <c r="CA104" s="83"/>
      <c r="CB104" s="83"/>
      <c r="CC104" s="83"/>
      <c r="CD104" s="83"/>
      <c r="CE104" s="83"/>
      <c r="CF104" s="84"/>
      <c r="CG104" s="76"/>
      <c r="CH104" s="77"/>
      <c r="CI104" s="77"/>
      <c r="CJ104" s="77"/>
      <c r="CK104" s="77"/>
      <c r="CL104" s="77"/>
      <c r="CM104" s="77"/>
      <c r="CN104" s="77"/>
      <c r="CO104" s="77"/>
      <c r="CP104" s="77"/>
      <c r="CQ104" s="78"/>
      <c r="CR104" s="238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40"/>
      <c r="DJ104" s="314"/>
      <c r="DK104" s="315"/>
      <c r="DL104" s="315"/>
      <c r="DM104" s="315"/>
      <c r="DN104" s="315"/>
      <c r="DO104" s="315"/>
      <c r="DP104" s="315"/>
      <c r="DQ104" s="315"/>
      <c r="DR104" s="315"/>
      <c r="DS104" s="315"/>
      <c r="DT104" s="315"/>
      <c r="DU104" s="315"/>
      <c r="DV104" s="315"/>
      <c r="DW104" s="315"/>
      <c r="DX104" s="315"/>
      <c r="DY104" s="315"/>
      <c r="DZ104" s="315"/>
      <c r="EA104" s="316"/>
      <c r="EB104" s="238"/>
      <c r="EC104" s="239"/>
      <c r="ED104" s="239"/>
      <c r="EE104" s="239"/>
      <c r="EF104" s="239"/>
      <c r="EG104" s="239"/>
      <c r="EH104" s="239"/>
      <c r="EI104" s="239"/>
      <c r="EJ104" s="239"/>
      <c r="EK104" s="239"/>
      <c r="EL104" s="239"/>
      <c r="EM104" s="239"/>
      <c r="EN104" s="239"/>
      <c r="EO104" s="239"/>
      <c r="EP104" s="239"/>
      <c r="EQ104" s="239"/>
      <c r="ER104" s="239"/>
      <c r="ES104" s="240"/>
      <c r="ET104" s="244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6"/>
    </row>
    <row r="105" spans="1:194" ht="15" customHeight="1">
      <c r="A105" s="211" t="s">
        <v>205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2"/>
      <c r="BZ105" s="65" t="s">
        <v>207</v>
      </c>
      <c r="CA105" s="66"/>
      <c r="CB105" s="66"/>
      <c r="CC105" s="66"/>
      <c r="CD105" s="66"/>
      <c r="CE105" s="66"/>
      <c r="CF105" s="66"/>
      <c r="CG105" s="97" t="s">
        <v>208</v>
      </c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250"/>
      <c r="CS105" s="250"/>
      <c r="CT105" s="250"/>
      <c r="CU105" s="250"/>
      <c r="CV105" s="250"/>
      <c r="CW105" s="250"/>
      <c r="CX105" s="250"/>
      <c r="CY105" s="250"/>
      <c r="CZ105" s="250"/>
      <c r="DA105" s="250"/>
      <c r="DB105" s="250"/>
      <c r="DC105" s="250"/>
      <c r="DD105" s="250"/>
      <c r="DE105" s="250"/>
      <c r="DF105" s="250"/>
      <c r="DG105" s="250"/>
      <c r="DH105" s="250"/>
      <c r="DI105" s="250"/>
      <c r="DJ105" s="309">
        <v>994751.71</v>
      </c>
      <c r="DK105" s="309"/>
      <c r="DL105" s="309"/>
      <c r="DM105" s="309"/>
      <c r="DN105" s="309"/>
      <c r="DO105" s="309"/>
      <c r="DP105" s="309"/>
      <c r="DQ105" s="309"/>
      <c r="DR105" s="309"/>
      <c r="DS105" s="309"/>
      <c r="DT105" s="309"/>
      <c r="DU105" s="309"/>
      <c r="DV105" s="309"/>
      <c r="DW105" s="309"/>
      <c r="DX105" s="309"/>
      <c r="DY105" s="309"/>
      <c r="DZ105" s="309"/>
      <c r="EA105" s="309"/>
      <c r="EB105" s="250"/>
      <c r="EC105" s="250"/>
      <c r="ED105" s="250"/>
      <c r="EE105" s="250"/>
      <c r="EF105" s="250"/>
      <c r="EG105" s="250"/>
      <c r="EH105" s="250"/>
      <c r="EI105" s="250"/>
      <c r="EJ105" s="250"/>
      <c r="EK105" s="250"/>
      <c r="EL105" s="250"/>
      <c r="EM105" s="250"/>
      <c r="EN105" s="250"/>
      <c r="EO105" s="250"/>
      <c r="EP105" s="250"/>
      <c r="EQ105" s="250"/>
      <c r="ER105" s="250"/>
      <c r="ES105" s="250"/>
      <c r="ET105" s="233">
        <f>SUM(CR105:ES105)</f>
        <v>994751.71</v>
      </c>
      <c r="EU105" s="233"/>
      <c r="EV105" s="233"/>
      <c r="EW105" s="233"/>
      <c r="EX105" s="233"/>
      <c r="EY105" s="233"/>
      <c r="EZ105" s="233"/>
      <c r="FA105" s="233"/>
      <c r="FB105" s="233"/>
      <c r="FC105" s="233"/>
      <c r="FD105" s="233"/>
      <c r="FE105" s="233"/>
      <c r="FF105" s="233"/>
      <c r="FG105" s="233"/>
      <c r="FH105" s="233"/>
      <c r="FI105" s="233"/>
      <c r="FJ105" s="233"/>
      <c r="FK105" s="234"/>
    </row>
    <row r="106" spans="1:194" ht="15" customHeight="1">
      <c r="FJ106" s="42"/>
      <c r="FK106" s="41" t="s">
        <v>164</v>
      </c>
    </row>
    <row r="107" spans="1:194" s="12" customFormat="1" ht="33" customHeight="1">
      <c r="A107" s="161" t="s">
        <v>136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 t="s">
        <v>137</v>
      </c>
      <c r="CA107" s="123"/>
      <c r="CB107" s="123"/>
      <c r="CC107" s="123"/>
      <c r="CD107" s="123"/>
      <c r="CE107" s="123"/>
      <c r="CF107" s="123"/>
      <c r="CG107" s="123" t="s">
        <v>173</v>
      </c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253" t="s">
        <v>174</v>
      </c>
      <c r="CS107" s="253"/>
      <c r="CT107" s="253"/>
      <c r="CU107" s="253"/>
      <c r="CV107" s="253"/>
      <c r="CW107" s="253"/>
      <c r="CX107" s="253"/>
      <c r="CY107" s="253"/>
      <c r="CZ107" s="253"/>
      <c r="DA107" s="253"/>
      <c r="DB107" s="253"/>
      <c r="DC107" s="253"/>
      <c r="DD107" s="253"/>
      <c r="DE107" s="253"/>
      <c r="DF107" s="253"/>
      <c r="DG107" s="253"/>
      <c r="DH107" s="253"/>
      <c r="DI107" s="253"/>
      <c r="DJ107" s="253" t="s">
        <v>175</v>
      </c>
      <c r="DK107" s="253"/>
      <c r="DL107" s="253"/>
      <c r="DM107" s="253"/>
      <c r="DN107" s="253"/>
      <c r="DO107" s="253"/>
      <c r="DP107" s="253"/>
      <c r="DQ107" s="253"/>
      <c r="DR107" s="253"/>
      <c r="DS107" s="253"/>
      <c r="DT107" s="253"/>
      <c r="DU107" s="253"/>
      <c r="DV107" s="253"/>
      <c r="DW107" s="253"/>
      <c r="DX107" s="253"/>
      <c r="DY107" s="253"/>
      <c r="DZ107" s="253"/>
      <c r="EA107" s="253"/>
      <c r="EB107" s="253" t="s">
        <v>2</v>
      </c>
      <c r="EC107" s="253"/>
      <c r="ED107" s="253"/>
      <c r="EE107" s="253"/>
      <c r="EF107" s="253"/>
      <c r="EG107" s="253"/>
      <c r="EH107" s="253"/>
      <c r="EI107" s="253"/>
      <c r="EJ107" s="253"/>
      <c r="EK107" s="253"/>
      <c r="EL107" s="253"/>
      <c r="EM107" s="253"/>
      <c r="EN107" s="253"/>
      <c r="EO107" s="253"/>
      <c r="EP107" s="253"/>
      <c r="EQ107" s="253"/>
      <c r="ER107" s="253"/>
      <c r="ES107" s="253"/>
      <c r="ET107" s="253" t="s">
        <v>1</v>
      </c>
      <c r="EU107" s="253"/>
      <c r="EV107" s="253"/>
      <c r="EW107" s="253"/>
      <c r="EX107" s="253"/>
      <c r="EY107" s="253"/>
      <c r="EZ107" s="253"/>
      <c r="FA107" s="253"/>
      <c r="FB107" s="253"/>
      <c r="FC107" s="253"/>
      <c r="FD107" s="253"/>
      <c r="FE107" s="253"/>
      <c r="FF107" s="253"/>
      <c r="FG107" s="253"/>
      <c r="FH107" s="253"/>
      <c r="FI107" s="253"/>
      <c r="FJ107" s="253"/>
      <c r="FK107" s="256"/>
      <c r="FL107" s="39"/>
      <c r="FM107" s="39"/>
      <c r="FN107" s="39"/>
    </row>
    <row r="108" spans="1:194" s="13" customFormat="1" ht="12" customHeight="1" thickBot="1">
      <c r="A108" s="158">
        <v>1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98">
        <v>2</v>
      </c>
      <c r="CA108" s="98"/>
      <c r="CB108" s="98"/>
      <c r="CC108" s="98"/>
      <c r="CD108" s="98"/>
      <c r="CE108" s="98"/>
      <c r="CF108" s="98"/>
      <c r="CG108" s="98">
        <v>3</v>
      </c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255">
        <v>4</v>
      </c>
      <c r="CS108" s="255"/>
      <c r="CT108" s="255"/>
      <c r="CU108" s="255"/>
      <c r="CV108" s="255"/>
      <c r="CW108" s="255"/>
      <c r="CX108" s="2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>
        <v>5</v>
      </c>
      <c r="DK108" s="255"/>
      <c r="DL108" s="255"/>
      <c r="DM108" s="255"/>
      <c r="DN108" s="255"/>
      <c r="DO108" s="255"/>
      <c r="DP108" s="255"/>
      <c r="DQ108" s="255"/>
      <c r="DR108" s="255"/>
      <c r="DS108" s="255"/>
      <c r="DT108" s="255"/>
      <c r="DU108" s="255"/>
      <c r="DV108" s="255"/>
      <c r="DW108" s="255"/>
      <c r="DX108" s="255"/>
      <c r="DY108" s="255"/>
      <c r="DZ108" s="255"/>
      <c r="EA108" s="255"/>
      <c r="EB108" s="255">
        <v>6</v>
      </c>
      <c r="EC108" s="255"/>
      <c r="ED108" s="255"/>
      <c r="EE108" s="255"/>
      <c r="EF108" s="255"/>
      <c r="EG108" s="255"/>
      <c r="EH108" s="255"/>
      <c r="EI108" s="255"/>
      <c r="EJ108" s="255"/>
      <c r="EK108" s="255"/>
      <c r="EL108" s="255"/>
      <c r="EM108" s="255"/>
      <c r="EN108" s="255"/>
      <c r="EO108" s="255"/>
      <c r="EP108" s="255"/>
      <c r="EQ108" s="255"/>
      <c r="ER108" s="255"/>
      <c r="ES108" s="255"/>
      <c r="ET108" s="255">
        <v>7</v>
      </c>
      <c r="EU108" s="255"/>
      <c r="EV108" s="255"/>
      <c r="EW108" s="255"/>
      <c r="EX108" s="255"/>
      <c r="EY108" s="255"/>
      <c r="EZ108" s="255"/>
      <c r="FA108" s="255"/>
      <c r="FB108" s="255"/>
      <c r="FC108" s="255"/>
      <c r="FD108" s="255"/>
      <c r="FE108" s="255"/>
      <c r="FF108" s="255"/>
      <c r="FG108" s="255"/>
      <c r="FH108" s="255"/>
      <c r="FI108" s="255"/>
      <c r="FJ108" s="255"/>
      <c r="FK108" s="269"/>
      <c r="FL108" s="40"/>
      <c r="FM108" s="40"/>
      <c r="FN108" s="40"/>
    </row>
    <row r="109" spans="1:194" ht="25.5" customHeight="1">
      <c r="A109" s="207" t="s">
        <v>98</v>
      </c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8"/>
      <c r="BZ109" s="138" t="s">
        <v>95</v>
      </c>
      <c r="CA109" s="139"/>
      <c r="CB109" s="139"/>
      <c r="CC109" s="139"/>
      <c r="CD109" s="139"/>
      <c r="CE109" s="139"/>
      <c r="CF109" s="139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254">
        <f>CR110-CR138</f>
        <v>44650.629999999888</v>
      </c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>
        <f>DJ110-DJ138</f>
        <v>346427.75999999791</v>
      </c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>
        <f>EB110-EB138</f>
        <v>0</v>
      </c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>
        <f>SUM(CR109:ES109)</f>
        <v>391078.3899999978</v>
      </c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  <c r="FF109" s="254"/>
      <c r="FG109" s="254"/>
      <c r="FH109" s="254"/>
      <c r="FI109" s="254"/>
      <c r="FJ109" s="254"/>
      <c r="FK109" s="270"/>
    </row>
    <row r="110" spans="1:194" ht="23.25" customHeight="1">
      <c r="A110" s="124" t="s">
        <v>235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5"/>
      <c r="BZ110" s="65" t="s">
        <v>101</v>
      </c>
      <c r="CA110" s="66"/>
      <c r="CB110" s="66"/>
      <c r="CC110" s="66"/>
      <c r="CD110" s="66"/>
      <c r="CE110" s="66"/>
      <c r="CF110" s="66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233">
        <f>CR111+CR115+CR119+CR123+CR127+CR131</f>
        <v>24725.629999999888</v>
      </c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>
        <f>DJ111+DJ115+DJ119+DJ123+DJ127+DJ131</f>
        <v>-1069955.2599999979</v>
      </c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33"/>
      <c r="DW110" s="233"/>
      <c r="DX110" s="233"/>
      <c r="DY110" s="233"/>
      <c r="DZ110" s="233"/>
      <c r="EA110" s="233"/>
      <c r="EB110" s="233">
        <f>EB111+EB115+EB119+EB123+EB127+EB131</f>
        <v>0</v>
      </c>
      <c r="EC110" s="233"/>
      <c r="ED110" s="233"/>
      <c r="EE110" s="233"/>
      <c r="EF110" s="233"/>
      <c r="EG110" s="233"/>
      <c r="EH110" s="233"/>
      <c r="EI110" s="233"/>
      <c r="EJ110" s="233"/>
      <c r="EK110" s="233"/>
      <c r="EL110" s="233"/>
      <c r="EM110" s="233"/>
      <c r="EN110" s="233"/>
      <c r="EO110" s="233"/>
      <c r="EP110" s="233"/>
      <c r="EQ110" s="233"/>
      <c r="ER110" s="233"/>
      <c r="ES110" s="233"/>
      <c r="ET110" s="233">
        <f>SUM(CR110:ES110)</f>
        <v>-1045229.629999998</v>
      </c>
      <c r="EU110" s="233"/>
      <c r="EV110" s="233"/>
      <c r="EW110" s="233"/>
      <c r="EX110" s="233"/>
      <c r="EY110" s="233"/>
      <c r="EZ110" s="233"/>
      <c r="FA110" s="233"/>
      <c r="FB110" s="233"/>
      <c r="FC110" s="233"/>
      <c r="FD110" s="233"/>
      <c r="FE110" s="233"/>
      <c r="FF110" s="233"/>
      <c r="FG110" s="233"/>
      <c r="FH110" s="233"/>
      <c r="FI110" s="233"/>
      <c r="FJ110" s="233"/>
      <c r="FK110" s="234"/>
      <c r="FM110" s="229"/>
      <c r="FN110" s="229"/>
      <c r="FO110" s="229"/>
      <c r="FP110" s="229"/>
      <c r="FQ110" s="229"/>
      <c r="FR110" s="229"/>
      <c r="FS110" s="229"/>
      <c r="FT110" s="229"/>
      <c r="FU110" s="229"/>
      <c r="FV110" s="229"/>
      <c r="FW110" s="229"/>
      <c r="FX110" s="229"/>
      <c r="FY110" s="229"/>
      <c r="FZ110" s="47"/>
      <c r="GA110" s="229"/>
      <c r="GB110" s="229"/>
      <c r="GC110" s="229"/>
      <c r="GD110" s="229"/>
      <c r="GE110" s="229"/>
      <c r="GF110" s="229"/>
      <c r="GG110" s="229"/>
      <c r="GH110" s="229"/>
      <c r="GI110" s="229"/>
      <c r="GJ110" s="229"/>
      <c r="GK110" s="229"/>
      <c r="GL110" s="229"/>
    </row>
    <row r="111" spans="1:194" ht="15" customHeight="1">
      <c r="A111" s="126" t="s">
        <v>209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7"/>
      <c r="BZ111" s="65" t="s">
        <v>102</v>
      </c>
      <c r="CA111" s="66"/>
      <c r="CB111" s="66"/>
      <c r="CC111" s="66"/>
      <c r="CD111" s="66"/>
      <c r="CE111" s="66"/>
      <c r="CF111" s="66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233">
        <f>CR112-CR114</f>
        <v>0</v>
      </c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3"/>
      <c r="DD111" s="233"/>
      <c r="DE111" s="233"/>
      <c r="DF111" s="233"/>
      <c r="DG111" s="233"/>
      <c r="DH111" s="233"/>
      <c r="DI111" s="233"/>
      <c r="DJ111" s="233">
        <f>DJ112-DJ114</f>
        <v>-659106.78000000119</v>
      </c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33"/>
      <c r="DW111" s="233"/>
      <c r="DX111" s="233"/>
      <c r="DY111" s="233"/>
      <c r="DZ111" s="233"/>
      <c r="EA111" s="233"/>
      <c r="EB111" s="233">
        <f>EB112-EB114</f>
        <v>0</v>
      </c>
      <c r="EC111" s="233"/>
      <c r="ED111" s="233"/>
      <c r="EE111" s="233"/>
      <c r="EF111" s="233"/>
      <c r="EG111" s="233"/>
      <c r="EH111" s="233"/>
      <c r="EI111" s="233"/>
      <c r="EJ111" s="233"/>
      <c r="EK111" s="233"/>
      <c r="EL111" s="233"/>
      <c r="EM111" s="233"/>
      <c r="EN111" s="233"/>
      <c r="EO111" s="233"/>
      <c r="EP111" s="233"/>
      <c r="EQ111" s="233"/>
      <c r="ER111" s="233"/>
      <c r="ES111" s="233"/>
      <c r="ET111" s="233">
        <f>SUM(CR111:ES111)</f>
        <v>-659106.78000000119</v>
      </c>
      <c r="EU111" s="233"/>
      <c r="EV111" s="233"/>
      <c r="EW111" s="233"/>
      <c r="EX111" s="233"/>
      <c r="EY111" s="233"/>
      <c r="EZ111" s="233"/>
      <c r="FA111" s="233"/>
      <c r="FB111" s="233"/>
      <c r="FC111" s="233"/>
      <c r="FD111" s="233"/>
      <c r="FE111" s="233"/>
      <c r="FF111" s="233"/>
      <c r="FG111" s="233"/>
      <c r="FH111" s="233"/>
      <c r="FI111" s="233"/>
      <c r="FJ111" s="233"/>
      <c r="FK111" s="234"/>
      <c r="FM111" s="32" t="s">
        <v>258</v>
      </c>
    </row>
    <row r="112" spans="1:194" ht="12" customHeight="1">
      <c r="A112" s="128" t="s">
        <v>23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9"/>
      <c r="BZ112" s="79" t="s">
        <v>103</v>
      </c>
      <c r="CA112" s="80"/>
      <c r="CB112" s="80"/>
      <c r="CC112" s="80"/>
      <c r="CD112" s="80"/>
      <c r="CE112" s="80"/>
      <c r="CF112" s="81"/>
      <c r="CG112" s="73">
        <v>510</v>
      </c>
      <c r="CH112" s="74"/>
      <c r="CI112" s="74"/>
      <c r="CJ112" s="74"/>
      <c r="CK112" s="74"/>
      <c r="CL112" s="74"/>
      <c r="CM112" s="74"/>
      <c r="CN112" s="74"/>
      <c r="CO112" s="74"/>
      <c r="CP112" s="74"/>
      <c r="CQ112" s="75"/>
      <c r="CR112" s="235">
        <v>782782.6</v>
      </c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7"/>
      <c r="DJ112" s="235">
        <v>49385930.670000002</v>
      </c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36"/>
      <c r="DX112" s="236"/>
      <c r="DY112" s="236"/>
      <c r="DZ112" s="236"/>
      <c r="EA112" s="237"/>
      <c r="EB112" s="235"/>
      <c r="EC112" s="236"/>
      <c r="ED112" s="236"/>
      <c r="EE112" s="236"/>
      <c r="EF112" s="236"/>
      <c r="EG112" s="236"/>
      <c r="EH112" s="236"/>
      <c r="EI112" s="236"/>
      <c r="EJ112" s="236"/>
      <c r="EK112" s="236"/>
      <c r="EL112" s="236"/>
      <c r="EM112" s="236"/>
      <c r="EN112" s="236"/>
      <c r="EO112" s="236"/>
      <c r="EP112" s="236"/>
      <c r="EQ112" s="236"/>
      <c r="ER112" s="236"/>
      <c r="ES112" s="237"/>
      <c r="ET112" s="241">
        <f>SUM(CR112:ES113)</f>
        <v>50168713.270000003</v>
      </c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3"/>
    </row>
    <row r="113" spans="1:194" ht="12" customHeight="1">
      <c r="A113" s="196" t="s">
        <v>210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7"/>
      <c r="BZ113" s="82"/>
      <c r="CA113" s="83"/>
      <c r="CB113" s="83"/>
      <c r="CC113" s="83"/>
      <c r="CD113" s="83"/>
      <c r="CE113" s="83"/>
      <c r="CF113" s="84"/>
      <c r="CG113" s="76"/>
      <c r="CH113" s="77"/>
      <c r="CI113" s="77"/>
      <c r="CJ113" s="77"/>
      <c r="CK113" s="77"/>
      <c r="CL113" s="77"/>
      <c r="CM113" s="77"/>
      <c r="CN113" s="77"/>
      <c r="CO113" s="77"/>
      <c r="CP113" s="77"/>
      <c r="CQ113" s="78"/>
      <c r="CR113" s="238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40"/>
      <c r="DJ113" s="238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40"/>
      <c r="EB113" s="238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40"/>
      <c r="ET113" s="244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6"/>
      <c r="FM113" s="230" t="s">
        <v>259</v>
      </c>
      <c r="FN113" s="230"/>
      <c r="FO113" s="230"/>
      <c r="FP113" s="230"/>
      <c r="FQ113" s="230"/>
      <c r="FR113" s="230"/>
      <c r="FS113" s="230"/>
      <c r="FT113" s="230"/>
      <c r="FU113" s="230"/>
      <c r="FV113" s="230"/>
      <c r="FW113" s="230"/>
      <c r="FX113" s="230"/>
      <c r="FY113" s="230"/>
      <c r="FZ113" s="230"/>
      <c r="GA113" s="230"/>
      <c r="GB113" s="230"/>
      <c r="GC113" s="230"/>
      <c r="GD113" s="230"/>
      <c r="GE113" s="230"/>
      <c r="GF113" s="230"/>
      <c r="GG113" s="230"/>
      <c r="GH113" s="230"/>
      <c r="GI113" s="230"/>
      <c r="GJ113" s="230"/>
      <c r="GK113" s="230"/>
      <c r="GL113" s="230"/>
    </row>
    <row r="114" spans="1:194" ht="15" customHeight="1">
      <c r="A114" s="135" t="s">
        <v>211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6"/>
      <c r="BZ114" s="65" t="s">
        <v>104</v>
      </c>
      <c r="CA114" s="66"/>
      <c r="CB114" s="66"/>
      <c r="CC114" s="66"/>
      <c r="CD114" s="66"/>
      <c r="CE114" s="66"/>
      <c r="CF114" s="66"/>
      <c r="CG114" s="97">
        <v>610</v>
      </c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250">
        <v>782782.6</v>
      </c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>
        <v>50045037.450000003</v>
      </c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33">
        <f>SUM(CR114:ES114)</f>
        <v>50827820.050000004</v>
      </c>
      <c r="EU114" s="233"/>
      <c r="EV114" s="233"/>
      <c r="EW114" s="233"/>
      <c r="EX114" s="233"/>
      <c r="EY114" s="233"/>
      <c r="EZ114" s="233"/>
      <c r="FA114" s="233"/>
      <c r="FB114" s="233"/>
      <c r="FC114" s="233"/>
      <c r="FD114" s="233"/>
      <c r="FE114" s="233"/>
      <c r="FF114" s="233"/>
      <c r="FG114" s="233"/>
      <c r="FH114" s="233"/>
      <c r="FI114" s="233"/>
      <c r="FJ114" s="233"/>
      <c r="FK114" s="234"/>
      <c r="FM114" s="230"/>
      <c r="FN114" s="230"/>
      <c r="FO114" s="230"/>
      <c r="FP114" s="230"/>
      <c r="FQ114" s="230"/>
      <c r="FR114" s="230"/>
      <c r="FS114" s="230"/>
      <c r="FT114" s="230"/>
      <c r="FU114" s="230"/>
      <c r="FV114" s="230"/>
      <c r="FW114" s="230"/>
      <c r="FX114" s="230"/>
      <c r="FY114" s="230"/>
      <c r="FZ114" s="230"/>
      <c r="GA114" s="230"/>
      <c r="GB114" s="230"/>
      <c r="GC114" s="230"/>
      <c r="GD114" s="230"/>
      <c r="GE114" s="230"/>
      <c r="GF114" s="230"/>
      <c r="GG114" s="230"/>
      <c r="GH114" s="230"/>
      <c r="GI114" s="230"/>
      <c r="GJ114" s="230"/>
      <c r="GK114" s="230"/>
      <c r="GL114" s="230"/>
    </row>
    <row r="115" spans="1:194" ht="15" customHeight="1">
      <c r="A115" s="126" t="s">
        <v>212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7"/>
      <c r="BZ115" s="65" t="s">
        <v>105</v>
      </c>
      <c r="CA115" s="66"/>
      <c r="CB115" s="66"/>
      <c r="CC115" s="66"/>
      <c r="CD115" s="66"/>
      <c r="CE115" s="66"/>
      <c r="CF115" s="66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233">
        <f>CR116-CR118</f>
        <v>0</v>
      </c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>
        <f>DJ116-DJ118</f>
        <v>0</v>
      </c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33"/>
      <c r="DW115" s="233"/>
      <c r="DX115" s="233"/>
      <c r="DY115" s="233"/>
      <c r="DZ115" s="233"/>
      <c r="EA115" s="233"/>
      <c r="EB115" s="233">
        <f>EB116-EB118</f>
        <v>0</v>
      </c>
      <c r="EC115" s="233"/>
      <c r="ED115" s="233"/>
      <c r="EE115" s="233"/>
      <c r="EF115" s="233"/>
      <c r="EG115" s="233"/>
      <c r="EH115" s="233"/>
      <c r="EI115" s="233"/>
      <c r="EJ115" s="233"/>
      <c r="EK115" s="233"/>
      <c r="EL115" s="233"/>
      <c r="EM115" s="233"/>
      <c r="EN115" s="233"/>
      <c r="EO115" s="233"/>
      <c r="EP115" s="233"/>
      <c r="EQ115" s="233"/>
      <c r="ER115" s="233"/>
      <c r="ES115" s="233"/>
      <c r="ET115" s="233">
        <f>SUM(CR115:ES115)</f>
        <v>0</v>
      </c>
      <c r="EU115" s="233"/>
      <c r="EV115" s="233"/>
      <c r="EW115" s="233"/>
      <c r="EX115" s="233"/>
      <c r="EY115" s="233"/>
      <c r="EZ115" s="233"/>
      <c r="FA115" s="233"/>
      <c r="FB115" s="233"/>
      <c r="FC115" s="233"/>
      <c r="FD115" s="233"/>
      <c r="FE115" s="233"/>
      <c r="FF115" s="233"/>
      <c r="FG115" s="233"/>
      <c r="FH115" s="233"/>
      <c r="FI115" s="233"/>
      <c r="FJ115" s="233"/>
      <c r="FK115" s="234"/>
      <c r="FM115" s="230"/>
      <c r="FN115" s="230"/>
      <c r="FO115" s="230"/>
      <c r="FP115" s="230"/>
      <c r="FQ115" s="230"/>
      <c r="FR115" s="230"/>
      <c r="FS115" s="230"/>
      <c r="FT115" s="230"/>
      <c r="FU115" s="230"/>
      <c r="FV115" s="230"/>
      <c r="FW115" s="230"/>
      <c r="FX115" s="230"/>
      <c r="FY115" s="230"/>
      <c r="FZ115" s="230"/>
      <c r="GA115" s="230"/>
      <c r="GB115" s="230"/>
      <c r="GC115" s="230"/>
      <c r="GD115" s="230"/>
      <c r="GE115" s="230"/>
      <c r="GF115" s="230"/>
      <c r="GG115" s="230"/>
      <c r="GH115" s="230"/>
      <c r="GI115" s="230"/>
      <c r="GJ115" s="230"/>
      <c r="GK115" s="230"/>
      <c r="GL115" s="230"/>
    </row>
    <row r="116" spans="1:194" ht="12" customHeight="1">
      <c r="A116" s="128" t="s">
        <v>23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9"/>
      <c r="BZ116" s="79" t="s">
        <v>106</v>
      </c>
      <c r="CA116" s="80"/>
      <c r="CB116" s="80"/>
      <c r="CC116" s="80"/>
      <c r="CD116" s="80"/>
      <c r="CE116" s="80"/>
      <c r="CF116" s="81"/>
      <c r="CG116" s="73">
        <v>520</v>
      </c>
      <c r="CH116" s="74"/>
      <c r="CI116" s="74"/>
      <c r="CJ116" s="74"/>
      <c r="CK116" s="74"/>
      <c r="CL116" s="74"/>
      <c r="CM116" s="74"/>
      <c r="CN116" s="74"/>
      <c r="CO116" s="74"/>
      <c r="CP116" s="74"/>
      <c r="CQ116" s="75"/>
      <c r="CR116" s="235"/>
      <c r="CS116" s="236"/>
      <c r="CT116" s="236"/>
      <c r="CU116" s="236"/>
      <c r="CV116" s="236"/>
      <c r="CW116" s="236"/>
      <c r="CX116" s="236"/>
      <c r="CY116" s="236"/>
      <c r="CZ116" s="236"/>
      <c r="DA116" s="236"/>
      <c r="DB116" s="236"/>
      <c r="DC116" s="236"/>
      <c r="DD116" s="236"/>
      <c r="DE116" s="236"/>
      <c r="DF116" s="236"/>
      <c r="DG116" s="236"/>
      <c r="DH116" s="236"/>
      <c r="DI116" s="237"/>
      <c r="DJ116" s="235"/>
      <c r="DK116" s="236"/>
      <c r="DL116" s="236"/>
      <c r="DM116" s="236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6"/>
      <c r="DX116" s="236"/>
      <c r="DY116" s="236"/>
      <c r="DZ116" s="236"/>
      <c r="EA116" s="237"/>
      <c r="EB116" s="235"/>
      <c r="EC116" s="236"/>
      <c r="ED116" s="236"/>
      <c r="EE116" s="236"/>
      <c r="EF116" s="236"/>
      <c r="EG116" s="236"/>
      <c r="EH116" s="236"/>
      <c r="EI116" s="236"/>
      <c r="EJ116" s="236"/>
      <c r="EK116" s="236"/>
      <c r="EL116" s="236"/>
      <c r="EM116" s="236"/>
      <c r="EN116" s="236"/>
      <c r="EO116" s="236"/>
      <c r="EP116" s="236"/>
      <c r="EQ116" s="236"/>
      <c r="ER116" s="236"/>
      <c r="ES116" s="237"/>
      <c r="ET116" s="241">
        <f>SUM(CR116:ES117)</f>
        <v>0</v>
      </c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3"/>
    </row>
    <row r="117" spans="1:194" ht="12" customHeight="1">
      <c r="A117" s="209" t="s">
        <v>213</v>
      </c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10"/>
      <c r="BZ117" s="82"/>
      <c r="CA117" s="83"/>
      <c r="CB117" s="83"/>
      <c r="CC117" s="83"/>
      <c r="CD117" s="83"/>
      <c r="CE117" s="83"/>
      <c r="CF117" s="84"/>
      <c r="CG117" s="76"/>
      <c r="CH117" s="77"/>
      <c r="CI117" s="77"/>
      <c r="CJ117" s="77"/>
      <c r="CK117" s="77"/>
      <c r="CL117" s="77"/>
      <c r="CM117" s="77"/>
      <c r="CN117" s="77"/>
      <c r="CO117" s="77"/>
      <c r="CP117" s="77"/>
      <c r="CQ117" s="78"/>
      <c r="CR117" s="238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40"/>
      <c r="DJ117" s="238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40"/>
      <c r="EB117" s="238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40"/>
      <c r="ET117" s="244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6"/>
    </row>
    <row r="118" spans="1:194" ht="15" customHeight="1">
      <c r="A118" s="211" t="s">
        <v>214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2"/>
      <c r="BZ118" s="65" t="s">
        <v>107</v>
      </c>
      <c r="CA118" s="66"/>
      <c r="CB118" s="66"/>
      <c r="CC118" s="66"/>
      <c r="CD118" s="66"/>
      <c r="CE118" s="66"/>
      <c r="CF118" s="66"/>
      <c r="CG118" s="97">
        <v>620</v>
      </c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250"/>
      <c r="CS118" s="250"/>
      <c r="CT118" s="250"/>
      <c r="CU118" s="250"/>
      <c r="CV118" s="250"/>
      <c r="CW118" s="250"/>
      <c r="CX118" s="250"/>
      <c r="CY118" s="250"/>
      <c r="CZ118" s="250"/>
      <c r="DA118" s="250"/>
      <c r="DB118" s="250"/>
      <c r="DC118" s="250"/>
      <c r="DD118" s="250"/>
      <c r="DE118" s="250"/>
      <c r="DF118" s="250"/>
      <c r="DG118" s="250"/>
      <c r="DH118" s="250"/>
      <c r="DI118" s="250"/>
      <c r="DJ118" s="250"/>
      <c r="DK118" s="250"/>
      <c r="DL118" s="250"/>
      <c r="DM118" s="250"/>
      <c r="DN118" s="250"/>
      <c r="DO118" s="250"/>
      <c r="DP118" s="250"/>
      <c r="DQ118" s="250"/>
      <c r="DR118" s="250"/>
      <c r="DS118" s="250"/>
      <c r="DT118" s="250"/>
      <c r="DU118" s="250"/>
      <c r="DV118" s="250"/>
      <c r="DW118" s="250"/>
      <c r="DX118" s="250"/>
      <c r="DY118" s="250"/>
      <c r="DZ118" s="250"/>
      <c r="EA118" s="250"/>
      <c r="EB118" s="250"/>
      <c r="EC118" s="250"/>
      <c r="ED118" s="250"/>
      <c r="EE118" s="250"/>
      <c r="EF118" s="250"/>
      <c r="EG118" s="250"/>
      <c r="EH118" s="250"/>
      <c r="EI118" s="250"/>
      <c r="EJ118" s="250"/>
      <c r="EK118" s="250"/>
      <c r="EL118" s="250"/>
      <c r="EM118" s="250"/>
      <c r="EN118" s="250"/>
      <c r="EO118" s="250"/>
      <c r="EP118" s="250"/>
      <c r="EQ118" s="250"/>
      <c r="ER118" s="250"/>
      <c r="ES118" s="250"/>
      <c r="ET118" s="233">
        <f>SUM(CR118:ES118)</f>
        <v>0</v>
      </c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4"/>
    </row>
    <row r="119" spans="1:194" ht="15" customHeight="1">
      <c r="A119" s="126" t="s">
        <v>96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7"/>
      <c r="BZ119" s="65" t="s">
        <v>108</v>
      </c>
      <c r="CA119" s="66"/>
      <c r="CB119" s="66"/>
      <c r="CC119" s="66"/>
      <c r="CD119" s="66"/>
      <c r="CE119" s="66"/>
      <c r="CF119" s="66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233">
        <f>CR120-CR122</f>
        <v>0</v>
      </c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>
        <f>DJ120-DJ122</f>
        <v>0</v>
      </c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>
        <f>EB120-EB122</f>
        <v>0</v>
      </c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>
        <f>SUM(CR119:ES119)</f>
        <v>0</v>
      </c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4"/>
    </row>
    <row r="120" spans="1:194" ht="12" customHeight="1">
      <c r="A120" s="128" t="s">
        <v>23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9"/>
      <c r="BZ120" s="79" t="s">
        <v>109</v>
      </c>
      <c r="CA120" s="80"/>
      <c r="CB120" s="80"/>
      <c r="CC120" s="80"/>
      <c r="CD120" s="80"/>
      <c r="CE120" s="80"/>
      <c r="CF120" s="81"/>
      <c r="CG120" s="73">
        <v>530</v>
      </c>
      <c r="CH120" s="74"/>
      <c r="CI120" s="74"/>
      <c r="CJ120" s="74"/>
      <c r="CK120" s="74"/>
      <c r="CL120" s="74"/>
      <c r="CM120" s="74"/>
      <c r="CN120" s="74"/>
      <c r="CO120" s="74"/>
      <c r="CP120" s="74"/>
      <c r="CQ120" s="75"/>
      <c r="CR120" s="235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7"/>
      <c r="DJ120" s="235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36"/>
      <c r="DX120" s="236"/>
      <c r="DY120" s="236"/>
      <c r="DZ120" s="236"/>
      <c r="EA120" s="237"/>
      <c r="EB120" s="235"/>
      <c r="EC120" s="236"/>
      <c r="ED120" s="236"/>
      <c r="EE120" s="236"/>
      <c r="EF120" s="236"/>
      <c r="EG120" s="236"/>
      <c r="EH120" s="236"/>
      <c r="EI120" s="236"/>
      <c r="EJ120" s="236"/>
      <c r="EK120" s="236"/>
      <c r="EL120" s="236"/>
      <c r="EM120" s="236"/>
      <c r="EN120" s="236"/>
      <c r="EO120" s="236"/>
      <c r="EP120" s="236"/>
      <c r="EQ120" s="236"/>
      <c r="ER120" s="236"/>
      <c r="ES120" s="237"/>
      <c r="ET120" s="241">
        <f>SUM(CR120:ES121)</f>
        <v>0</v>
      </c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3"/>
    </row>
    <row r="121" spans="1:194" ht="12" customHeight="1">
      <c r="A121" s="196" t="s">
        <v>99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7"/>
      <c r="BZ121" s="82"/>
      <c r="CA121" s="83"/>
      <c r="CB121" s="83"/>
      <c r="CC121" s="83"/>
      <c r="CD121" s="83"/>
      <c r="CE121" s="83"/>
      <c r="CF121" s="84"/>
      <c r="CG121" s="76"/>
      <c r="CH121" s="77"/>
      <c r="CI121" s="77"/>
      <c r="CJ121" s="77"/>
      <c r="CK121" s="77"/>
      <c r="CL121" s="77"/>
      <c r="CM121" s="77"/>
      <c r="CN121" s="77"/>
      <c r="CO121" s="77"/>
      <c r="CP121" s="77"/>
      <c r="CQ121" s="78"/>
      <c r="CR121" s="238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0"/>
      <c r="DJ121" s="238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40"/>
      <c r="EB121" s="238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40"/>
      <c r="ET121" s="244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6"/>
    </row>
    <row r="122" spans="1:194" ht="15" customHeight="1">
      <c r="A122" s="135" t="s">
        <v>100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6"/>
      <c r="BZ122" s="65" t="s">
        <v>110</v>
      </c>
      <c r="CA122" s="66"/>
      <c r="CB122" s="66"/>
      <c r="CC122" s="66"/>
      <c r="CD122" s="66"/>
      <c r="CE122" s="66"/>
      <c r="CF122" s="66"/>
      <c r="CG122" s="97">
        <v>630</v>
      </c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250"/>
      <c r="CS122" s="250"/>
      <c r="CT122" s="250"/>
      <c r="CU122" s="250"/>
      <c r="CV122" s="250"/>
      <c r="CW122" s="250"/>
      <c r="CX122" s="250"/>
      <c r="CY122" s="250"/>
      <c r="CZ122" s="250"/>
      <c r="DA122" s="250"/>
      <c r="DB122" s="250"/>
      <c r="DC122" s="250"/>
      <c r="DD122" s="250"/>
      <c r="DE122" s="250"/>
      <c r="DF122" s="250"/>
      <c r="DG122" s="250"/>
      <c r="DH122" s="250"/>
      <c r="DI122" s="250"/>
      <c r="DJ122" s="250"/>
      <c r="DK122" s="250"/>
      <c r="DL122" s="250"/>
      <c r="DM122" s="250"/>
      <c r="DN122" s="250"/>
      <c r="DO122" s="250"/>
      <c r="DP122" s="250"/>
      <c r="DQ122" s="250"/>
      <c r="DR122" s="250"/>
      <c r="DS122" s="250"/>
      <c r="DT122" s="250"/>
      <c r="DU122" s="250"/>
      <c r="DV122" s="250"/>
      <c r="DW122" s="250"/>
      <c r="DX122" s="250"/>
      <c r="DY122" s="250"/>
      <c r="DZ122" s="250"/>
      <c r="EA122" s="250"/>
      <c r="EB122" s="250"/>
      <c r="EC122" s="250"/>
      <c r="ED122" s="250"/>
      <c r="EE122" s="250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33">
        <f>SUM(CR122:ES122)</f>
        <v>0</v>
      </c>
      <c r="EU122" s="233"/>
      <c r="EV122" s="233"/>
      <c r="EW122" s="233"/>
      <c r="EX122" s="233"/>
      <c r="EY122" s="233"/>
      <c r="EZ122" s="233"/>
      <c r="FA122" s="233"/>
      <c r="FB122" s="233"/>
      <c r="FC122" s="233"/>
      <c r="FD122" s="233"/>
      <c r="FE122" s="233"/>
      <c r="FF122" s="233"/>
      <c r="FG122" s="233"/>
      <c r="FH122" s="233"/>
      <c r="FI122" s="233"/>
      <c r="FJ122" s="233"/>
      <c r="FK122" s="234"/>
    </row>
    <row r="123" spans="1:194" ht="15" customHeight="1">
      <c r="A123" s="126" t="s">
        <v>215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7"/>
      <c r="BZ123" s="65" t="s">
        <v>111</v>
      </c>
      <c r="CA123" s="66"/>
      <c r="CB123" s="66"/>
      <c r="CC123" s="66"/>
      <c r="CD123" s="66"/>
      <c r="CE123" s="66"/>
      <c r="CF123" s="66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233">
        <f>CR124-CR126</f>
        <v>0</v>
      </c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>
        <f>DJ124-DJ126</f>
        <v>0</v>
      </c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33"/>
      <c r="DX123" s="233"/>
      <c r="DY123" s="233"/>
      <c r="DZ123" s="233"/>
      <c r="EA123" s="233"/>
      <c r="EB123" s="233">
        <f>EB124-EB126</f>
        <v>0</v>
      </c>
      <c r="EC123" s="233"/>
      <c r="ED123" s="233"/>
      <c r="EE123" s="233"/>
      <c r="EF123" s="233"/>
      <c r="EG123" s="233"/>
      <c r="EH123" s="233"/>
      <c r="EI123" s="233"/>
      <c r="EJ123" s="233"/>
      <c r="EK123" s="233"/>
      <c r="EL123" s="233"/>
      <c r="EM123" s="233"/>
      <c r="EN123" s="233"/>
      <c r="EO123" s="233"/>
      <c r="EP123" s="233"/>
      <c r="EQ123" s="233"/>
      <c r="ER123" s="233"/>
      <c r="ES123" s="233"/>
      <c r="ET123" s="233">
        <f>SUM(CR123:ES123)</f>
        <v>0</v>
      </c>
      <c r="EU123" s="233"/>
      <c r="EV123" s="233"/>
      <c r="EW123" s="233"/>
      <c r="EX123" s="233"/>
      <c r="EY123" s="233"/>
      <c r="EZ123" s="233"/>
      <c r="FA123" s="233"/>
      <c r="FB123" s="233"/>
      <c r="FC123" s="233"/>
      <c r="FD123" s="233"/>
      <c r="FE123" s="233"/>
      <c r="FF123" s="233"/>
      <c r="FG123" s="233"/>
      <c r="FH123" s="233"/>
      <c r="FI123" s="233"/>
      <c r="FJ123" s="233"/>
      <c r="FK123" s="234"/>
    </row>
    <row r="124" spans="1:194" ht="12" customHeight="1">
      <c r="A124" s="128" t="s">
        <v>23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9"/>
      <c r="BZ124" s="79" t="s">
        <v>112</v>
      </c>
      <c r="CA124" s="80"/>
      <c r="CB124" s="80"/>
      <c r="CC124" s="80"/>
      <c r="CD124" s="80"/>
      <c r="CE124" s="80"/>
      <c r="CF124" s="81"/>
      <c r="CG124" s="73">
        <v>540</v>
      </c>
      <c r="CH124" s="74"/>
      <c r="CI124" s="74"/>
      <c r="CJ124" s="74"/>
      <c r="CK124" s="74"/>
      <c r="CL124" s="74"/>
      <c r="CM124" s="74"/>
      <c r="CN124" s="74"/>
      <c r="CO124" s="74"/>
      <c r="CP124" s="74"/>
      <c r="CQ124" s="75"/>
      <c r="CR124" s="235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7"/>
      <c r="DJ124" s="235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6"/>
      <c r="DX124" s="236"/>
      <c r="DY124" s="236"/>
      <c r="DZ124" s="236"/>
      <c r="EA124" s="237"/>
      <c r="EB124" s="235"/>
      <c r="EC124" s="236"/>
      <c r="ED124" s="236"/>
      <c r="EE124" s="236"/>
      <c r="EF124" s="236"/>
      <c r="EG124" s="236"/>
      <c r="EH124" s="236"/>
      <c r="EI124" s="236"/>
      <c r="EJ124" s="236"/>
      <c r="EK124" s="236"/>
      <c r="EL124" s="236"/>
      <c r="EM124" s="236"/>
      <c r="EN124" s="236"/>
      <c r="EO124" s="236"/>
      <c r="EP124" s="236"/>
      <c r="EQ124" s="236"/>
      <c r="ER124" s="236"/>
      <c r="ES124" s="237"/>
      <c r="ET124" s="241">
        <f>SUM(CR124:ES125)</f>
        <v>0</v>
      </c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3"/>
    </row>
    <row r="125" spans="1:194" ht="12" customHeight="1">
      <c r="A125" s="196" t="s">
        <v>216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7"/>
      <c r="BZ125" s="82"/>
      <c r="CA125" s="83"/>
      <c r="CB125" s="83"/>
      <c r="CC125" s="83"/>
      <c r="CD125" s="83"/>
      <c r="CE125" s="83"/>
      <c r="CF125" s="84"/>
      <c r="CG125" s="76"/>
      <c r="CH125" s="77"/>
      <c r="CI125" s="77"/>
      <c r="CJ125" s="77"/>
      <c r="CK125" s="77"/>
      <c r="CL125" s="77"/>
      <c r="CM125" s="77"/>
      <c r="CN125" s="77"/>
      <c r="CO125" s="77"/>
      <c r="CP125" s="77"/>
      <c r="CQ125" s="78"/>
      <c r="CR125" s="238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40"/>
      <c r="DJ125" s="238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40"/>
      <c r="EB125" s="238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40"/>
      <c r="ET125" s="244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6"/>
    </row>
    <row r="126" spans="1:194" ht="15" customHeight="1">
      <c r="A126" s="135" t="s">
        <v>217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6"/>
      <c r="BZ126" s="65" t="s">
        <v>113</v>
      </c>
      <c r="CA126" s="66"/>
      <c r="CB126" s="66"/>
      <c r="CC126" s="66"/>
      <c r="CD126" s="66"/>
      <c r="CE126" s="66"/>
      <c r="CF126" s="66"/>
      <c r="CG126" s="97">
        <v>640</v>
      </c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33">
        <f>SUM(CR126:ES126)</f>
        <v>0</v>
      </c>
      <c r="EU126" s="233"/>
      <c r="EV126" s="233"/>
      <c r="EW126" s="233"/>
      <c r="EX126" s="233"/>
      <c r="EY126" s="233"/>
      <c r="EZ126" s="233"/>
      <c r="FA126" s="233"/>
      <c r="FB126" s="233"/>
      <c r="FC126" s="233"/>
      <c r="FD126" s="233"/>
      <c r="FE126" s="233"/>
      <c r="FF126" s="233"/>
      <c r="FG126" s="233"/>
      <c r="FH126" s="233"/>
      <c r="FI126" s="233"/>
      <c r="FJ126" s="233"/>
      <c r="FK126" s="234"/>
    </row>
    <row r="127" spans="1:194" ht="15" customHeight="1">
      <c r="A127" s="126" t="s">
        <v>97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7"/>
      <c r="BZ127" s="65" t="s">
        <v>114</v>
      </c>
      <c r="CA127" s="66"/>
      <c r="CB127" s="66"/>
      <c r="CC127" s="66"/>
      <c r="CD127" s="66"/>
      <c r="CE127" s="66"/>
      <c r="CF127" s="66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233">
        <f>CR128-CR130</f>
        <v>0</v>
      </c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>
        <f>DJ128-DJ130</f>
        <v>0</v>
      </c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33"/>
      <c r="DX127" s="233"/>
      <c r="DY127" s="233"/>
      <c r="DZ127" s="233"/>
      <c r="EA127" s="233"/>
      <c r="EB127" s="233">
        <f>EB128-EB130</f>
        <v>0</v>
      </c>
      <c r="EC127" s="233"/>
      <c r="ED127" s="233"/>
      <c r="EE127" s="233"/>
      <c r="EF127" s="233"/>
      <c r="EG127" s="233"/>
      <c r="EH127" s="233"/>
      <c r="EI127" s="233"/>
      <c r="EJ127" s="233"/>
      <c r="EK127" s="233"/>
      <c r="EL127" s="233"/>
      <c r="EM127" s="233"/>
      <c r="EN127" s="233"/>
      <c r="EO127" s="233"/>
      <c r="EP127" s="233"/>
      <c r="EQ127" s="233"/>
      <c r="ER127" s="233"/>
      <c r="ES127" s="233"/>
      <c r="ET127" s="233">
        <f>SUM(CR127:ES127)</f>
        <v>0</v>
      </c>
      <c r="EU127" s="233"/>
      <c r="EV127" s="233"/>
      <c r="EW127" s="233"/>
      <c r="EX127" s="233"/>
      <c r="EY127" s="233"/>
      <c r="EZ127" s="233"/>
      <c r="FA127" s="233"/>
      <c r="FB127" s="233"/>
      <c r="FC127" s="233"/>
      <c r="FD127" s="233"/>
      <c r="FE127" s="233"/>
      <c r="FF127" s="233"/>
      <c r="FG127" s="233"/>
      <c r="FH127" s="233"/>
      <c r="FI127" s="233"/>
      <c r="FJ127" s="233"/>
      <c r="FK127" s="234"/>
    </row>
    <row r="128" spans="1:194" ht="12" customHeight="1">
      <c r="A128" s="128" t="s">
        <v>23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9"/>
      <c r="BZ128" s="79" t="s">
        <v>115</v>
      </c>
      <c r="CA128" s="80"/>
      <c r="CB128" s="80"/>
      <c r="CC128" s="80"/>
      <c r="CD128" s="80"/>
      <c r="CE128" s="80"/>
      <c r="CF128" s="81"/>
      <c r="CG128" s="73">
        <v>550</v>
      </c>
      <c r="CH128" s="74"/>
      <c r="CI128" s="74"/>
      <c r="CJ128" s="74"/>
      <c r="CK128" s="74"/>
      <c r="CL128" s="74"/>
      <c r="CM128" s="74"/>
      <c r="CN128" s="74"/>
      <c r="CO128" s="74"/>
      <c r="CP128" s="74"/>
      <c r="CQ128" s="75"/>
      <c r="CR128" s="235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7"/>
      <c r="DJ128" s="235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36"/>
      <c r="DX128" s="236"/>
      <c r="DY128" s="236"/>
      <c r="DZ128" s="236"/>
      <c r="EA128" s="237"/>
      <c r="EB128" s="235"/>
      <c r="EC128" s="236"/>
      <c r="ED128" s="236"/>
      <c r="EE128" s="236"/>
      <c r="EF128" s="236"/>
      <c r="EG128" s="236"/>
      <c r="EH128" s="236"/>
      <c r="EI128" s="236"/>
      <c r="EJ128" s="236"/>
      <c r="EK128" s="236"/>
      <c r="EL128" s="236"/>
      <c r="EM128" s="236"/>
      <c r="EN128" s="236"/>
      <c r="EO128" s="236"/>
      <c r="EP128" s="236"/>
      <c r="EQ128" s="236"/>
      <c r="ER128" s="236"/>
      <c r="ES128" s="237"/>
      <c r="ET128" s="241">
        <f>SUM(CR128:ES129)</f>
        <v>0</v>
      </c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3"/>
    </row>
    <row r="129" spans="1:194" ht="12" customHeight="1">
      <c r="A129" s="196" t="s">
        <v>218</v>
      </c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7"/>
      <c r="BZ129" s="82"/>
      <c r="CA129" s="83"/>
      <c r="CB129" s="83"/>
      <c r="CC129" s="83"/>
      <c r="CD129" s="83"/>
      <c r="CE129" s="83"/>
      <c r="CF129" s="84"/>
      <c r="CG129" s="76"/>
      <c r="CH129" s="77"/>
      <c r="CI129" s="77"/>
      <c r="CJ129" s="77"/>
      <c r="CK129" s="77"/>
      <c r="CL129" s="77"/>
      <c r="CM129" s="77"/>
      <c r="CN129" s="77"/>
      <c r="CO129" s="77"/>
      <c r="CP129" s="77"/>
      <c r="CQ129" s="78"/>
      <c r="CR129" s="238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40"/>
      <c r="DJ129" s="238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40"/>
      <c r="EB129" s="238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40"/>
      <c r="ET129" s="244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245"/>
      <c r="FF129" s="245"/>
      <c r="FG129" s="245"/>
      <c r="FH129" s="245"/>
      <c r="FI129" s="245"/>
      <c r="FJ129" s="245"/>
      <c r="FK129" s="246"/>
    </row>
    <row r="130" spans="1:194" ht="15" customHeight="1">
      <c r="A130" s="135" t="s">
        <v>219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6"/>
      <c r="BZ130" s="65" t="s">
        <v>116</v>
      </c>
      <c r="CA130" s="66"/>
      <c r="CB130" s="66"/>
      <c r="CC130" s="66"/>
      <c r="CD130" s="66"/>
      <c r="CE130" s="66"/>
      <c r="CF130" s="66"/>
      <c r="CG130" s="97">
        <v>650</v>
      </c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33">
        <f>SUM(CR130:ES130)</f>
        <v>0</v>
      </c>
      <c r="EU130" s="233"/>
      <c r="EV130" s="233"/>
      <c r="EW130" s="233"/>
      <c r="EX130" s="233"/>
      <c r="EY130" s="233"/>
      <c r="EZ130" s="233"/>
      <c r="FA130" s="233"/>
      <c r="FB130" s="233"/>
      <c r="FC130" s="233"/>
      <c r="FD130" s="233"/>
      <c r="FE130" s="233"/>
      <c r="FF130" s="233"/>
      <c r="FG130" s="233"/>
      <c r="FH130" s="233"/>
      <c r="FI130" s="233"/>
      <c r="FJ130" s="233"/>
      <c r="FK130" s="234"/>
      <c r="FM130" s="228" t="s">
        <v>256</v>
      </c>
      <c r="FN130" s="228"/>
      <c r="FO130" s="228"/>
      <c r="FP130" s="228"/>
      <c r="FQ130" s="228"/>
      <c r="FR130" s="228"/>
      <c r="FS130" s="228"/>
      <c r="FT130" s="228"/>
      <c r="FU130" s="228"/>
      <c r="FV130" s="228"/>
      <c r="FW130" s="228"/>
      <c r="FX130" s="228"/>
      <c r="FY130" s="228"/>
      <c r="FZ130" s="228"/>
      <c r="GA130" s="228"/>
      <c r="GC130" s="228" t="s">
        <v>257</v>
      </c>
      <c r="GD130" s="228"/>
      <c r="GE130" s="228"/>
      <c r="GF130" s="228"/>
      <c r="GG130" s="228"/>
      <c r="GH130" s="228"/>
      <c r="GI130" s="228"/>
      <c r="GJ130" s="228"/>
      <c r="GK130" s="228"/>
      <c r="GL130" s="228"/>
    </row>
    <row r="131" spans="1:194" ht="24" customHeight="1">
      <c r="A131" s="126" t="s">
        <v>220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7"/>
      <c r="BZ131" s="65" t="s">
        <v>117</v>
      </c>
      <c r="CA131" s="66"/>
      <c r="CB131" s="66"/>
      <c r="CC131" s="66"/>
      <c r="CD131" s="66"/>
      <c r="CE131" s="66"/>
      <c r="CF131" s="66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233">
        <f>CR132-CR134</f>
        <v>24725.629999999888</v>
      </c>
      <c r="CS131" s="233"/>
      <c r="CT131" s="233"/>
      <c r="CU131" s="233"/>
      <c r="CV131" s="233"/>
      <c r="CW131" s="233"/>
      <c r="CX131" s="233"/>
      <c r="CY131" s="233"/>
      <c r="CZ131" s="233"/>
      <c r="DA131" s="233"/>
      <c r="DB131" s="233"/>
      <c r="DC131" s="233"/>
      <c r="DD131" s="233"/>
      <c r="DE131" s="233"/>
      <c r="DF131" s="233"/>
      <c r="DG131" s="233"/>
      <c r="DH131" s="233"/>
      <c r="DI131" s="233"/>
      <c r="DJ131" s="233">
        <f>DJ132-DJ134</f>
        <v>-410848.47999999672</v>
      </c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33"/>
      <c r="DX131" s="233"/>
      <c r="DY131" s="233"/>
      <c r="DZ131" s="233"/>
      <c r="EA131" s="233"/>
      <c r="EB131" s="233">
        <f>EB132-EB134</f>
        <v>0</v>
      </c>
      <c r="EC131" s="233"/>
      <c r="ED131" s="233"/>
      <c r="EE131" s="233"/>
      <c r="EF131" s="233"/>
      <c r="EG131" s="233"/>
      <c r="EH131" s="233"/>
      <c r="EI131" s="233"/>
      <c r="EJ131" s="233"/>
      <c r="EK131" s="233"/>
      <c r="EL131" s="233"/>
      <c r="EM131" s="233"/>
      <c r="EN131" s="233"/>
      <c r="EO131" s="233"/>
      <c r="EP131" s="233"/>
      <c r="EQ131" s="233"/>
      <c r="ER131" s="233"/>
      <c r="ES131" s="233"/>
      <c r="ET131" s="233">
        <f>SUM(CR131:ES131)</f>
        <v>-386122.84999999683</v>
      </c>
      <c r="EU131" s="233"/>
      <c r="EV131" s="233"/>
      <c r="EW131" s="233"/>
      <c r="EX131" s="233"/>
      <c r="EY131" s="233"/>
      <c r="EZ131" s="233"/>
      <c r="FA131" s="233"/>
      <c r="FB131" s="233"/>
      <c r="FC131" s="233"/>
      <c r="FD131" s="233"/>
      <c r="FE131" s="233"/>
      <c r="FF131" s="233"/>
      <c r="FG131" s="233"/>
      <c r="FH131" s="233"/>
      <c r="FI131" s="233"/>
      <c r="FJ131" s="233"/>
      <c r="FK131" s="234"/>
      <c r="FM131" s="229"/>
      <c r="FN131" s="229"/>
      <c r="FO131" s="229"/>
      <c r="FP131" s="229"/>
      <c r="FQ131" s="229"/>
      <c r="FR131" s="229"/>
      <c r="FS131" s="229"/>
      <c r="FT131" s="229"/>
      <c r="FU131" s="229"/>
      <c r="FV131" s="229"/>
      <c r="FW131" s="229"/>
      <c r="FX131" s="229"/>
      <c r="FY131" s="229"/>
      <c r="FZ131" s="229"/>
      <c r="GA131" s="229"/>
      <c r="GB131" s="229"/>
      <c r="GC131" s="229"/>
      <c r="GD131" s="229"/>
      <c r="GE131" s="229"/>
      <c r="GF131" s="229"/>
      <c r="GG131" s="229"/>
      <c r="GH131" s="229"/>
      <c r="GI131" s="229"/>
      <c r="GJ131" s="229"/>
      <c r="GK131" s="229"/>
      <c r="GL131" s="229"/>
    </row>
    <row r="132" spans="1:194" ht="12" customHeight="1">
      <c r="A132" s="128" t="s">
        <v>23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9"/>
      <c r="BZ132" s="79" t="s">
        <v>118</v>
      </c>
      <c r="CA132" s="80"/>
      <c r="CB132" s="80"/>
      <c r="CC132" s="80"/>
      <c r="CD132" s="80"/>
      <c r="CE132" s="80"/>
      <c r="CF132" s="81"/>
      <c r="CG132" s="73">
        <v>560</v>
      </c>
      <c r="CH132" s="74"/>
      <c r="CI132" s="74"/>
      <c r="CJ132" s="74"/>
      <c r="CK132" s="74"/>
      <c r="CL132" s="74"/>
      <c r="CM132" s="74"/>
      <c r="CN132" s="74"/>
      <c r="CO132" s="74"/>
      <c r="CP132" s="74"/>
      <c r="CQ132" s="75"/>
      <c r="CR132" s="235">
        <v>1508534.74</v>
      </c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7"/>
      <c r="DJ132" s="235">
        <v>50071135.07</v>
      </c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6"/>
      <c r="DX132" s="236"/>
      <c r="DY132" s="236"/>
      <c r="DZ132" s="236"/>
      <c r="EA132" s="237"/>
      <c r="EB132" s="235"/>
      <c r="EC132" s="236"/>
      <c r="ED132" s="236"/>
      <c r="EE132" s="236"/>
      <c r="EF132" s="236"/>
      <c r="EG132" s="236"/>
      <c r="EH132" s="236"/>
      <c r="EI132" s="236"/>
      <c r="EJ132" s="236"/>
      <c r="EK132" s="236"/>
      <c r="EL132" s="236"/>
      <c r="EM132" s="236"/>
      <c r="EN132" s="236"/>
      <c r="EO132" s="236"/>
      <c r="EP132" s="236"/>
      <c r="EQ132" s="236"/>
      <c r="ER132" s="236"/>
      <c r="ES132" s="237"/>
      <c r="ET132" s="241">
        <f>SUM(CR132:ES133)</f>
        <v>51579669.810000002</v>
      </c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3"/>
    </row>
    <row r="133" spans="1:194" ht="12" customHeight="1">
      <c r="A133" s="196" t="s">
        <v>221</v>
      </c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7"/>
      <c r="BZ133" s="82"/>
      <c r="CA133" s="83"/>
      <c r="CB133" s="83"/>
      <c r="CC133" s="83"/>
      <c r="CD133" s="83"/>
      <c r="CE133" s="83"/>
      <c r="CF133" s="84"/>
      <c r="CG133" s="76"/>
      <c r="CH133" s="77"/>
      <c r="CI133" s="77"/>
      <c r="CJ133" s="77"/>
      <c r="CK133" s="77"/>
      <c r="CL133" s="77"/>
      <c r="CM133" s="77"/>
      <c r="CN133" s="77"/>
      <c r="CO133" s="77"/>
      <c r="CP133" s="77"/>
      <c r="CQ133" s="78"/>
      <c r="CR133" s="238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40"/>
      <c r="DJ133" s="238"/>
      <c r="DK133" s="239"/>
      <c r="DL133" s="239"/>
      <c r="DM133" s="239"/>
      <c r="DN133" s="239"/>
      <c r="DO133" s="239"/>
      <c r="DP133" s="239"/>
      <c r="DQ133" s="239"/>
      <c r="DR133" s="239"/>
      <c r="DS133" s="239"/>
      <c r="DT133" s="239"/>
      <c r="DU133" s="239"/>
      <c r="DV133" s="239"/>
      <c r="DW133" s="239"/>
      <c r="DX133" s="239"/>
      <c r="DY133" s="239"/>
      <c r="DZ133" s="239"/>
      <c r="EA133" s="240"/>
      <c r="EB133" s="238"/>
      <c r="EC133" s="239"/>
      <c r="ED133" s="239"/>
      <c r="EE133" s="239"/>
      <c r="EF133" s="239"/>
      <c r="EG133" s="239"/>
      <c r="EH133" s="239"/>
      <c r="EI133" s="239"/>
      <c r="EJ133" s="239"/>
      <c r="EK133" s="239"/>
      <c r="EL133" s="239"/>
      <c r="EM133" s="239"/>
      <c r="EN133" s="239"/>
      <c r="EO133" s="239"/>
      <c r="EP133" s="239"/>
      <c r="EQ133" s="239"/>
      <c r="ER133" s="239"/>
      <c r="ES133" s="240"/>
      <c r="ET133" s="244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6"/>
    </row>
    <row r="134" spans="1:194" ht="15" customHeight="1">
      <c r="A134" s="135" t="s">
        <v>222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6"/>
      <c r="BZ134" s="65" t="s">
        <v>119</v>
      </c>
      <c r="CA134" s="66"/>
      <c r="CB134" s="66"/>
      <c r="CC134" s="66"/>
      <c r="CD134" s="66"/>
      <c r="CE134" s="66"/>
      <c r="CF134" s="66"/>
      <c r="CG134" s="97">
        <v>660</v>
      </c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250">
        <v>1483809.11</v>
      </c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>
        <v>50481983.549999997</v>
      </c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  <c r="DV134" s="250"/>
      <c r="DW134" s="250"/>
      <c r="DX134" s="250"/>
      <c r="DY134" s="250"/>
      <c r="DZ134" s="250"/>
      <c r="EA134" s="250"/>
      <c r="EB134" s="250"/>
      <c r="EC134" s="250"/>
      <c r="ED134" s="250"/>
      <c r="EE134" s="250"/>
      <c r="EF134" s="250"/>
      <c r="EG134" s="250"/>
      <c r="EH134" s="250"/>
      <c r="EI134" s="250"/>
      <c r="EJ134" s="250"/>
      <c r="EK134" s="250"/>
      <c r="EL134" s="250"/>
      <c r="EM134" s="250"/>
      <c r="EN134" s="250"/>
      <c r="EO134" s="250"/>
      <c r="EP134" s="250"/>
      <c r="EQ134" s="250"/>
      <c r="ER134" s="250"/>
      <c r="ES134" s="250"/>
      <c r="ET134" s="233">
        <f>SUM(CR134:ES134)</f>
        <v>51965792.659999996</v>
      </c>
      <c r="EU134" s="233"/>
      <c r="EV134" s="233"/>
      <c r="EW134" s="233"/>
      <c r="EX134" s="233"/>
      <c r="EY134" s="233"/>
      <c r="EZ134" s="233"/>
      <c r="FA134" s="233"/>
      <c r="FB134" s="233"/>
      <c r="FC134" s="233"/>
      <c r="FD134" s="233"/>
      <c r="FE134" s="233"/>
      <c r="FF134" s="233"/>
      <c r="FG134" s="233"/>
      <c r="FH134" s="233"/>
      <c r="FI134" s="233"/>
      <c r="FJ134" s="233"/>
      <c r="FK134" s="234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61" t="s">
        <v>136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 t="s">
        <v>137</v>
      </c>
      <c r="CA136" s="123"/>
      <c r="CB136" s="123"/>
      <c r="CC136" s="123"/>
      <c r="CD136" s="123"/>
      <c r="CE136" s="123"/>
      <c r="CF136" s="123"/>
      <c r="CG136" s="123" t="s">
        <v>173</v>
      </c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253" t="s">
        <v>174</v>
      </c>
      <c r="CS136" s="253"/>
      <c r="CT136" s="253"/>
      <c r="CU136" s="253"/>
      <c r="CV136" s="253"/>
      <c r="CW136" s="253"/>
      <c r="CX136" s="253"/>
      <c r="CY136" s="253"/>
      <c r="CZ136" s="253"/>
      <c r="DA136" s="253"/>
      <c r="DB136" s="253"/>
      <c r="DC136" s="253"/>
      <c r="DD136" s="253"/>
      <c r="DE136" s="253"/>
      <c r="DF136" s="253"/>
      <c r="DG136" s="253"/>
      <c r="DH136" s="253"/>
      <c r="DI136" s="253"/>
      <c r="DJ136" s="253" t="s">
        <v>175</v>
      </c>
      <c r="DK136" s="253"/>
      <c r="DL136" s="253"/>
      <c r="DM136" s="253"/>
      <c r="DN136" s="253"/>
      <c r="DO136" s="253"/>
      <c r="DP136" s="253"/>
      <c r="DQ136" s="253"/>
      <c r="DR136" s="253"/>
      <c r="DS136" s="253"/>
      <c r="DT136" s="253"/>
      <c r="DU136" s="253"/>
      <c r="DV136" s="253"/>
      <c r="DW136" s="253"/>
      <c r="DX136" s="253"/>
      <c r="DY136" s="253"/>
      <c r="DZ136" s="253"/>
      <c r="EA136" s="253"/>
      <c r="EB136" s="253" t="s">
        <v>2</v>
      </c>
      <c r="EC136" s="253"/>
      <c r="ED136" s="253"/>
      <c r="EE136" s="253"/>
      <c r="EF136" s="253"/>
      <c r="EG136" s="253"/>
      <c r="EH136" s="253"/>
      <c r="EI136" s="253"/>
      <c r="EJ136" s="253"/>
      <c r="EK136" s="253"/>
      <c r="EL136" s="253"/>
      <c r="EM136" s="253"/>
      <c r="EN136" s="253"/>
      <c r="EO136" s="253"/>
      <c r="EP136" s="253"/>
      <c r="EQ136" s="253"/>
      <c r="ER136" s="253"/>
      <c r="ES136" s="253"/>
      <c r="ET136" s="253" t="s">
        <v>1</v>
      </c>
      <c r="EU136" s="253"/>
      <c r="EV136" s="253"/>
      <c r="EW136" s="253"/>
      <c r="EX136" s="253"/>
      <c r="EY136" s="253"/>
      <c r="EZ136" s="253"/>
      <c r="FA136" s="253"/>
      <c r="FB136" s="253"/>
      <c r="FC136" s="253"/>
      <c r="FD136" s="253"/>
      <c r="FE136" s="253"/>
      <c r="FF136" s="253"/>
      <c r="FG136" s="253"/>
      <c r="FH136" s="253"/>
      <c r="FI136" s="253"/>
      <c r="FJ136" s="253"/>
      <c r="FK136" s="256"/>
      <c r="FL136" s="39"/>
      <c r="FM136" s="39"/>
      <c r="FN136" s="39"/>
    </row>
    <row r="137" spans="1:194" ht="12.75" customHeight="1" thickBot="1">
      <c r="A137" s="118">
        <v>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119">
        <v>2</v>
      </c>
      <c r="CA137" s="119"/>
      <c r="CB137" s="119"/>
      <c r="CC137" s="119"/>
      <c r="CD137" s="119"/>
      <c r="CE137" s="119"/>
      <c r="CF137" s="119"/>
      <c r="CG137" s="119">
        <v>3</v>
      </c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293">
        <v>4</v>
      </c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>
        <v>5</v>
      </c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>
        <v>6</v>
      </c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  <c r="EO137" s="293"/>
      <c r="EP137" s="293"/>
      <c r="EQ137" s="293"/>
      <c r="ER137" s="293"/>
      <c r="ES137" s="293"/>
      <c r="ET137" s="293">
        <v>7</v>
      </c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3"/>
      <c r="FI137" s="293"/>
      <c r="FJ137" s="293"/>
      <c r="FK137" s="297"/>
    </row>
    <row r="138" spans="1:194" ht="15" customHeight="1">
      <c r="A138" s="215" t="s">
        <v>143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6"/>
      <c r="BZ138" s="138" t="s">
        <v>122</v>
      </c>
      <c r="CA138" s="139"/>
      <c r="CB138" s="139"/>
      <c r="CC138" s="139"/>
      <c r="CD138" s="139"/>
      <c r="CE138" s="139"/>
      <c r="CF138" s="139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254">
        <f>CR139+CR143+CR147</f>
        <v>-19925</v>
      </c>
      <c r="CS138" s="254"/>
      <c r="CT138" s="254"/>
      <c r="CU138" s="254"/>
      <c r="CV138" s="254"/>
      <c r="CW138" s="254"/>
      <c r="CX138" s="254"/>
      <c r="CY138" s="254"/>
      <c r="CZ138" s="254"/>
      <c r="DA138" s="254"/>
      <c r="DB138" s="254"/>
      <c r="DC138" s="254"/>
      <c r="DD138" s="254"/>
      <c r="DE138" s="254"/>
      <c r="DF138" s="254"/>
      <c r="DG138" s="254"/>
      <c r="DH138" s="254"/>
      <c r="DI138" s="254"/>
      <c r="DJ138" s="254">
        <f>DJ139+DJ143+DJ147</f>
        <v>-1416383.0199999958</v>
      </c>
      <c r="DK138" s="254"/>
      <c r="DL138" s="254"/>
      <c r="DM138" s="254"/>
      <c r="DN138" s="254"/>
      <c r="DO138" s="254"/>
      <c r="DP138" s="254"/>
      <c r="DQ138" s="254"/>
      <c r="DR138" s="254"/>
      <c r="DS138" s="254"/>
      <c r="DT138" s="254"/>
      <c r="DU138" s="254"/>
      <c r="DV138" s="254"/>
      <c r="DW138" s="254"/>
      <c r="DX138" s="254"/>
      <c r="DY138" s="254"/>
      <c r="DZ138" s="254"/>
      <c r="EA138" s="254"/>
      <c r="EB138" s="254">
        <f>EB139+EB143+EB147</f>
        <v>0</v>
      </c>
      <c r="EC138" s="254"/>
      <c r="ED138" s="254"/>
      <c r="EE138" s="254"/>
      <c r="EF138" s="254"/>
      <c r="EG138" s="254"/>
      <c r="EH138" s="254"/>
      <c r="EI138" s="254"/>
      <c r="EJ138" s="254"/>
      <c r="EK138" s="254"/>
      <c r="EL138" s="254"/>
      <c r="EM138" s="254"/>
      <c r="EN138" s="254"/>
      <c r="EO138" s="254"/>
      <c r="EP138" s="254"/>
      <c r="EQ138" s="254"/>
      <c r="ER138" s="254"/>
      <c r="ES138" s="254"/>
      <c r="ET138" s="254">
        <f>SUM(CR138:ES138)</f>
        <v>-1436308.0199999958</v>
      </c>
      <c r="EU138" s="254"/>
      <c r="EV138" s="254"/>
      <c r="EW138" s="254"/>
      <c r="EX138" s="254"/>
      <c r="EY138" s="254"/>
      <c r="EZ138" s="254"/>
      <c r="FA138" s="254"/>
      <c r="FB138" s="254"/>
      <c r="FC138" s="254"/>
      <c r="FD138" s="254"/>
      <c r="FE138" s="254"/>
      <c r="FF138" s="254"/>
      <c r="FG138" s="254"/>
      <c r="FH138" s="254"/>
      <c r="FI138" s="254"/>
      <c r="FJ138" s="254"/>
      <c r="FK138" s="270"/>
    </row>
    <row r="139" spans="1:194" ht="26.25" customHeight="1">
      <c r="A139" s="126" t="s">
        <v>223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7"/>
      <c r="BZ139" s="65" t="s">
        <v>123</v>
      </c>
      <c r="CA139" s="66"/>
      <c r="CB139" s="66"/>
      <c r="CC139" s="66"/>
      <c r="CD139" s="66"/>
      <c r="CE139" s="66"/>
      <c r="CF139" s="66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233">
        <f>CR140-CR142</f>
        <v>0</v>
      </c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>
        <f>DJ140-DJ142</f>
        <v>0</v>
      </c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33"/>
      <c r="DW139" s="233"/>
      <c r="DX139" s="233"/>
      <c r="DY139" s="233"/>
      <c r="DZ139" s="233"/>
      <c r="EA139" s="233"/>
      <c r="EB139" s="233">
        <f>EB140-EB142</f>
        <v>0</v>
      </c>
      <c r="EC139" s="233"/>
      <c r="ED139" s="233"/>
      <c r="EE139" s="233"/>
      <c r="EF139" s="233"/>
      <c r="EG139" s="233"/>
      <c r="EH139" s="233"/>
      <c r="EI139" s="233"/>
      <c r="EJ139" s="233"/>
      <c r="EK139" s="233"/>
      <c r="EL139" s="233"/>
      <c r="EM139" s="233"/>
      <c r="EN139" s="233"/>
      <c r="EO139" s="233"/>
      <c r="EP139" s="233"/>
      <c r="EQ139" s="233"/>
      <c r="ER139" s="233"/>
      <c r="ES139" s="233"/>
      <c r="ET139" s="233">
        <f>SUM(CR139:ES139)</f>
        <v>0</v>
      </c>
      <c r="EU139" s="233"/>
      <c r="EV139" s="233"/>
      <c r="EW139" s="233"/>
      <c r="EX139" s="233"/>
      <c r="EY139" s="233"/>
      <c r="EZ139" s="233"/>
      <c r="FA139" s="233"/>
      <c r="FB139" s="233"/>
      <c r="FC139" s="233"/>
      <c r="FD139" s="233"/>
      <c r="FE139" s="233"/>
      <c r="FF139" s="233"/>
      <c r="FG139" s="233"/>
      <c r="FH139" s="233"/>
      <c r="FI139" s="233"/>
      <c r="FJ139" s="233"/>
      <c r="FK139" s="234"/>
    </row>
    <row r="140" spans="1:194" ht="12" customHeight="1">
      <c r="A140" s="128" t="s">
        <v>23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9"/>
      <c r="BZ140" s="79" t="s">
        <v>124</v>
      </c>
      <c r="CA140" s="80"/>
      <c r="CB140" s="80"/>
      <c r="CC140" s="80"/>
      <c r="CD140" s="80"/>
      <c r="CE140" s="80"/>
      <c r="CF140" s="81"/>
      <c r="CG140" s="73">
        <v>710</v>
      </c>
      <c r="CH140" s="74"/>
      <c r="CI140" s="74"/>
      <c r="CJ140" s="74"/>
      <c r="CK140" s="74"/>
      <c r="CL140" s="74"/>
      <c r="CM140" s="74"/>
      <c r="CN140" s="74"/>
      <c r="CO140" s="74"/>
      <c r="CP140" s="74"/>
      <c r="CQ140" s="75"/>
      <c r="CR140" s="235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7"/>
      <c r="DJ140" s="235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36"/>
      <c r="DX140" s="236"/>
      <c r="DY140" s="236"/>
      <c r="DZ140" s="236"/>
      <c r="EA140" s="237"/>
      <c r="EB140" s="235"/>
      <c r="EC140" s="236"/>
      <c r="ED140" s="236"/>
      <c r="EE140" s="236"/>
      <c r="EF140" s="236"/>
      <c r="EG140" s="236"/>
      <c r="EH140" s="236"/>
      <c r="EI140" s="236"/>
      <c r="EJ140" s="236"/>
      <c r="EK140" s="236"/>
      <c r="EL140" s="236"/>
      <c r="EM140" s="236"/>
      <c r="EN140" s="236"/>
      <c r="EO140" s="236"/>
      <c r="EP140" s="236"/>
      <c r="EQ140" s="236"/>
      <c r="ER140" s="236"/>
      <c r="ES140" s="237"/>
      <c r="ET140" s="241">
        <f>SUM(CR140:ES141)</f>
        <v>0</v>
      </c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3"/>
    </row>
    <row r="141" spans="1:194" ht="12" customHeight="1">
      <c r="A141" s="196" t="s">
        <v>224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7"/>
      <c r="BZ141" s="82"/>
      <c r="CA141" s="83"/>
      <c r="CB141" s="83"/>
      <c r="CC141" s="83"/>
      <c r="CD141" s="83"/>
      <c r="CE141" s="83"/>
      <c r="CF141" s="84"/>
      <c r="CG141" s="76"/>
      <c r="CH141" s="77"/>
      <c r="CI141" s="77"/>
      <c r="CJ141" s="77"/>
      <c r="CK141" s="77"/>
      <c r="CL141" s="77"/>
      <c r="CM141" s="77"/>
      <c r="CN141" s="77"/>
      <c r="CO141" s="77"/>
      <c r="CP141" s="77"/>
      <c r="CQ141" s="78"/>
      <c r="CR141" s="238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40"/>
      <c r="DJ141" s="238"/>
      <c r="DK141" s="239"/>
      <c r="DL141" s="239"/>
      <c r="DM141" s="239"/>
      <c r="DN141" s="239"/>
      <c r="DO141" s="239"/>
      <c r="DP141" s="239"/>
      <c r="DQ141" s="239"/>
      <c r="DR141" s="239"/>
      <c r="DS141" s="239"/>
      <c r="DT141" s="239"/>
      <c r="DU141" s="239"/>
      <c r="DV141" s="239"/>
      <c r="DW141" s="239"/>
      <c r="DX141" s="239"/>
      <c r="DY141" s="239"/>
      <c r="DZ141" s="239"/>
      <c r="EA141" s="240"/>
      <c r="EB141" s="238"/>
      <c r="EC141" s="239"/>
      <c r="ED141" s="239"/>
      <c r="EE141" s="239"/>
      <c r="EF141" s="239"/>
      <c r="EG141" s="239"/>
      <c r="EH141" s="239"/>
      <c r="EI141" s="239"/>
      <c r="EJ141" s="239"/>
      <c r="EK141" s="239"/>
      <c r="EL141" s="239"/>
      <c r="EM141" s="239"/>
      <c r="EN141" s="239"/>
      <c r="EO141" s="239"/>
      <c r="EP141" s="239"/>
      <c r="EQ141" s="239"/>
      <c r="ER141" s="239"/>
      <c r="ES141" s="240"/>
      <c r="ET141" s="244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6"/>
    </row>
    <row r="142" spans="1:194" ht="15" customHeight="1">
      <c r="A142" s="135" t="s">
        <v>225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6"/>
      <c r="BZ142" s="65" t="s">
        <v>125</v>
      </c>
      <c r="CA142" s="66"/>
      <c r="CB142" s="66"/>
      <c r="CC142" s="66"/>
      <c r="CD142" s="66"/>
      <c r="CE142" s="66"/>
      <c r="CF142" s="66"/>
      <c r="CG142" s="97">
        <v>810</v>
      </c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  <c r="DV142" s="250"/>
      <c r="DW142" s="250"/>
      <c r="DX142" s="250"/>
      <c r="DY142" s="250"/>
      <c r="DZ142" s="250"/>
      <c r="EA142" s="250"/>
      <c r="EB142" s="250"/>
      <c r="EC142" s="250"/>
      <c r="ED142" s="250"/>
      <c r="EE142" s="250"/>
      <c r="EF142" s="250"/>
      <c r="EG142" s="250"/>
      <c r="EH142" s="250"/>
      <c r="EI142" s="250"/>
      <c r="EJ142" s="250"/>
      <c r="EK142" s="250"/>
      <c r="EL142" s="250"/>
      <c r="EM142" s="250"/>
      <c r="EN142" s="250"/>
      <c r="EO142" s="250"/>
      <c r="EP142" s="250"/>
      <c r="EQ142" s="250"/>
      <c r="ER142" s="250"/>
      <c r="ES142" s="250"/>
      <c r="ET142" s="233">
        <f>SUM(CR142:ES142)</f>
        <v>0</v>
      </c>
      <c r="EU142" s="233"/>
      <c r="EV142" s="233"/>
      <c r="EW142" s="233"/>
      <c r="EX142" s="233"/>
      <c r="EY142" s="233"/>
      <c r="EZ142" s="233"/>
      <c r="FA142" s="233"/>
      <c r="FB142" s="233"/>
      <c r="FC142" s="233"/>
      <c r="FD142" s="233"/>
      <c r="FE142" s="233"/>
      <c r="FF142" s="233"/>
      <c r="FG142" s="233"/>
      <c r="FH142" s="233"/>
      <c r="FI142" s="233"/>
      <c r="FJ142" s="233"/>
      <c r="FK142" s="234"/>
    </row>
    <row r="143" spans="1:194" ht="25.5" customHeight="1">
      <c r="A143" s="126" t="s">
        <v>226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7"/>
      <c r="BZ143" s="65" t="s">
        <v>126</v>
      </c>
      <c r="CA143" s="66"/>
      <c r="CB143" s="66"/>
      <c r="CC143" s="66"/>
      <c r="CD143" s="66"/>
      <c r="CE143" s="66"/>
      <c r="CF143" s="66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233">
        <f>CR144-CR146</f>
        <v>0</v>
      </c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>
        <f>DJ144-DJ146</f>
        <v>0</v>
      </c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33"/>
      <c r="DX143" s="233"/>
      <c r="DY143" s="233"/>
      <c r="DZ143" s="233"/>
      <c r="EA143" s="233"/>
      <c r="EB143" s="233">
        <f>EB144-EB146</f>
        <v>0</v>
      </c>
      <c r="EC143" s="233"/>
      <c r="ED143" s="233"/>
      <c r="EE143" s="233"/>
      <c r="EF143" s="233"/>
      <c r="EG143" s="233"/>
      <c r="EH143" s="233"/>
      <c r="EI143" s="233"/>
      <c r="EJ143" s="233"/>
      <c r="EK143" s="233"/>
      <c r="EL143" s="233"/>
      <c r="EM143" s="233"/>
      <c r="EN143" s="233"/>
      <c r="EO143" s="233"/>
      <c r="EP143" s="233"/>
      <c r="EQ143" s="233"/>
      <c r="ER143" s="233"/>
      <c r="ES143" s="233"/>
      <c r="ET143" s="233">
        <f>SUM(CR143:ES143)</f>
        <v>0</v>
      </c>
      <c r="EU143" s="233"/>
      <c r="EV143" s="233"/>
      <c r="EW143" s="233"/>
      <c r="EX143" s="233"/>
      <c r="EY143" s="233"/>
      <c r="EZ143" s="233"/>
      <c r="FA143" s="233"/>
      <c r="FB143" s="233"/>
      <c r="FC143" s="233"/>
      <c r="FD143" s="233"/>
      <c r="FE143" s="233"/>
      <c r="FF143" s="233"/>
      <c r="FG143" s="233"/>
      <c r="FH143" s="233"/>
      <c r="FI143" s="233"/>
      <c r="FJ143" s="233"/>
      <c r="FK143" s="234"/>
    </row>
    <row r="144" spans="1:194" ht="12" customHeight="1">
      <c r="A144" s="128" t="s">
        <v>23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9"/>
      <c r="BZ144" s="79" t="s">
        <v>127</v>
      </c>
      <c r="CA144" s="80"/>
      <c r="CB144" s="80"/>
      <c r="CC144" s="80"/>
      <c r="CD144" s="80"/>
      <c r="CE144" s="80"/>
      <c r="CF144" s="81"/>
      <c r="CG144" s="73">
        <v>720</v>
      </c>
      <c r="CH144" s="74"/>
      <c r="CI144" s="74"/>
      <c r="CJ144" s="74"/>
      <c r="CK144" s="74"/>
      <c r="CL144" s="74"/>
      <c r="CM144" s="74"/>
      <c r="CN144" s="74"/>
      <c r="CO144" s="74"/>
      <c r="CP144" s="74"/>
      <c r="CQ144" s="75"/>
      <c r="CR144" s="235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7"/>
      <c r="DJ144" s="235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36"/>
      <c r="DX144" s="236"/>
      <c r="DY144" s="236"/>
      <c r="DZ144" s="236"/>
      <c r="EA144" s="237"/>
      <c r="EB144" s="235"/>
      <c r="EC144" s="236"/>
      <c r="ED144" s="236"/>
      <c r="EE144" s="236"/>
      <c r="EF144" s="236"/>
      <c r="EG144" s="236"/>
      <c r="EH144" s="236"/>
      <c r="EI144" s="236"/>
      <c r="EJ144" s="236"/>
      <c r="EK144" s="236"/>
      <c r="EL144" s="236"/>
      <c r="EM144" s="236"/>
      <c r="EN144" s="236"/>
      <c r="EO144" s="236"/>
      <c r="EP144" s="236"/>
      <c r="EQ144" s="236"/>
      <c r="ER144" s="236"/>
      <c r="ES144" s="237"/>
      <c r="ET144" s="241">
        <f>SUM(CR144:ES145)</f>
        <v>0</v>
      </c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3"/>
    </row>
    <row r="145" spans="1:204" ht="12" customHeight="1">
      <c r="A145" s="196" t="s">
        <v>239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7"/>
      <c r="BZ145" s="82"/>
      <c r="CA145" s="83"/>
      <c r="CB145" s="83"/>
      <c r="CC145" s="83"/>
      <c r="CD145" s="83"/>
      <c r="CE145" s="83"/>
      <c r="CF145" s="84"/>
      <c r="CG145" s="76"/>
      <c r="CH145" s="77"/>
      <c r="CI145" s="77"/>
      <c r="CJ145" s="77"/>
      <c r="CK145" s="77"/>
      <c r="CL145" s="77"/>
      <c r="CM145" s="77"/>
      <c r="CN145" s="77"/>
      <c r="CO145" s="77"/>
      <c r="CP145" s="77"/>
      <c r="CQ145" s="78"/>
      <c r="CR145" s="238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40"/>
      <c r="DJ145" s="238"/>
      <c r="DK145" s="239"/>
      <c r="DL145" s="239"/>
      <c r="DM145" s="239"/>
      <c r="DN145" s="239"/>
      <c r="DO145" s="239"/>
      <c r="DP145" s="239"/>
      <c r="DQ145" s="239"/>
      <c r="DR145" s="239"/>
      <c r="DS145" s="239"/>
      <c r="DT145" s="239"/>
      <c r="DU145" s="239"/>
      <c r="DV145" s="239"/>
      <c r="DW145" s="239"/>
      <c r="DX145" s="239"/>
      <c r="DY145" s="239"/>
      <c r="DZ145" s="239"/>
      <c r="EA145" s="240"/>
      <c r="EB145" s="238"/>
      <c r="EC145" s="239"/>
      <c r="ED145" s="239"/>
      <c r="EE145" s="239"/>
      <c r="EF145" s="239"/>
      <c r="EG145" s="239"/>
      <c r="EH145" s="239"/>
      <c r="EI145" s="239"/>
      <c r="EJ145" s="239"/>
      <c r="EK145" s="239"/>
      <c r="EL145" s="239"/>
      <c r="EM145" s="239"/>
      <c r="EN145" s="239"/>
      <c r="EO145" s="239"/>
      <c r="EP145" s="239"/>
      <c r="EQ145" s="239"/>
      <c r="ER145" s="239"/>
      <c r="ES145" s="240"/>
      <c r="ET145" s="244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6"/>
    </row>
    <row r="146" spans="1:204" ht="15" customHeight="1">
      <c r="A146" s="135" t="s">
        <v>227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6"/>
      <c r="BZ146" s="65" t="s">
        <v>128</v>
      </c>
      <c r="CA146" s="66"/>
      <c r="CB146" s="66"/>
      <c r="CC146" s="66"/>
      <c r="CD146" s="66"/>
      <c r="CE146" s="66"/>
      <c r="CF146" s="66"/>
      <c r="CG146" s="97">
        <v>820</v>
      </c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  <c r="DV146" s="250"/>
      <c r="DW146" s="250"/>
      <c r="DX146" s="250"/>
      <c r="DY146" s="250"/>
      <c r="DZ146" s="250"/>
      <c r="EA146" s="250"/>
      <c r="EB146" s="250"/>
      <c r="EC146" s="250"/>
      <c r="ED146" s="250"/>
      <c r="EE146" s="250"/>
      <c r="EF146" s="250"/>
      <c r="EG146" s="250"/>
      <c r="EH146" s="250"/>
      <c r="EI146" s="250"/>
      <c r="EJ146" s="250"/>
      <c r="EK146" s="250"/>
      <c r="EL146" s="250"/>
      <c r="EM146" s="250"/>
      <c r="EN146" s="250"/>
      <c r="EO146" s="250"/>
      <c r="EP146" s="250"/>
      <c r="EQ146" s="250"/>
      <c r="ER146" s="250"/>
      <c r="ES146" s="250"/>
      <c r="ET146" s="233">
        <f>SUM(CR146:ES146)</f>
        <v>0</v>
      </c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4"/>
    </row>
    <row r="147" spans="1:204" ht="15" customHeight="1">
      <c r="A147" s="126" t="s">
        <v>157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7"/>
      <c r="BZ147" s="65" t="s">
        <v>129</v>
      </c>
      <c r="CA147" s="66"/>
      <c r="CB147" s="66"/>
      <c r="CC147" s="66"/>
      <c r="CD147" s="66"/>
      <c r="CE147" s="66"/>
      <c r="CF147" s="66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233">
        <f>CR148-CR150</f>
        <v>-19925</v>
      </c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>
        <f>DJ148-DJ150</f>
        <v>-1416383.0199999958</v>
      </c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33"/>
      <c r="DW147" s="233"/>
      <c r="DX147" s="233"/>
      <c r="DY147" s="233"/>
      <c r="DZ147" s="233"/>
      <c r="EA147" s="233"/>
      <c r="EB147" s="233">
        <f>EB148-EB150</f>
        <v>0</v>
      </c>
      <c r="EC147" s="233"/>
      <c r="ED147" s="233"/>
      <c r="EE147" s="233"/>
      <c r="EF147" s="233"/>
      <c r="EG147" s="233"/>
      <c r="EH147" s="233"/>
      <c r="EI147" s="233"/>
      <c r="EJ147" s="233"/>
      <c r="EK147" s="233"/>
      <c r="EL147" s="233"/>
      <c r="EM147" s="233"/>
      <c r="EN147" s="233"/>
      <c r="EO147" s="233"/>
      <c r="EP147" s="233"/>
      <c r="EQ147" s="233"/>
      <c r="ER147" s="233"/>
      <c r="ES147" s="233"/>
      <c r="ET147" s="233">
        <f>SUM(CR147:ES147)</f>
        <v>-1436308.0199999958</v>
      </c>
      <c r="EU147" s="233"/>
      <c r="EV147" s="233"/>
      <c r="EW147" s="233"/>
      <c r="EX147" s="233"/>
      <c r="EY147" s="233"/>
      <c r="EZ147" s="233"/>
      <c r="FA147" s="233"/>
      <c r="FB147" s="233"/>
      <c r="FC147" s="233"/>
      <c r="FD147" s="233"/>
      <c r="FE147" s="233"/>
      <c r="FF147" s="233"/>
      <c r="FG147" s="233"/>
      <c r="FH147" s="233"/>
      <c r="FI147" s="233"/>
      <c r="FJ147" s="233"/>
      <c r="FK147" s="234"/>
      <c r="FM147" s="225" t="s">
        <v>268</v>
      </c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  <c r="GH147" s="226"/>
      <c r="GI147" s="226"/>
      <c r="GJ147" s="226"/>
      <c r="GK147" s="226"/>
      <c r="GL147" s="61"/>
      <c r="GM147" s="61"/>
      <c r="GN147" s="307">
        <v>-1132560.22</v>
      </c>
      <c r="GO147" s="307"/>
      <c r="GP147" s="307"/>
      <c r="GQ147" s="307"/>
      <c r="GR147" s="307"/>
      <c r="GS147" s="307"/>
      <c r="GT147" s="307"/>
      <c r="GU147" s="307"/>
      <c r="GV147" s="307"/>
    </row>
    <row r="148" spans="1:204" ht="12" customHeight="1">
      <c r="A148" s="128" t="s">
        <v>23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9"/>
      <c r="BZ148" s="79" t="s">
        <v>130</v>
      </c>
      <c r="CA148" s="80"/>
      <c r="CB148" s="80"/>
      <c r="CC148" s="80"/>
      <c r="CD148" s="80"/>
      <c r="CE148" s="80"/>
      <c r="CF148" s="81"/>
      <c r="CG148" s="73">
        <v>730</v>
      </c>
      <c r="CH148" s="74"/>
      <c r="CI148" s="74"/>
      <c r="CJ148" s="74"/>
      <c r="CK148" s="74"/>
      <c r="CL148" s="74"/>
      <c r="CM148" s="74"/>
      <c r="CN148" s="74"/>
      <c r="CO148" s="74"/>
      <c r="CP148" s="74"/>
      <c r="CQ148" s="75"/>
      <c r="CR148" s="235">
        <v>156109.14000000001</v>
      </c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7"/>
      <c r="DJ148" s="235">
        <f>71163817.89-1132560.22</f>
        <v>70031257.670000002</v>
      </c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6"/>
      <c r="DX148" s="236"/>
      <c r="DY148" s="236"/>
      <c r="DZ148" s="236"/>
      <c r="EA148" s="237"/>
      <c r="EB148" s="235"/>
      <c r="EC148" s="236"/>
      <c r="ED148" s="236"/>
      <c r="EE148" s="236"/>
      <c r="EF148" s="236"/>
      <c r="EG148" s="236"/>
      <c r="EH148" s="236"/>
      <c r="EI148" s="236"/>
      <c r="EJ148" s="236"/>
      <c r="EK148" s="236"/>
      <c r="EL148" s="236"/>
      <c r="EM148" s="236"/>
      <c r="EN148" s="236"/>
      <c r="EO148" s="236"/>
      <c r="EP148" s="236"/>
      <c r="EQ148" s="236"/>
      <c r="ER148" s="236"/>
      <c r="ES148" s="237"/>
      <c r="ET148" s="241">
        <f>SUM(CR148:ES149)</f>
        <v>70187366.810000002</v>
      </c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3"/>
      <c r="FM148" s="225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  <c r="GH148" s="226"/>
      <c r="GI148" s="226"/>
      <c r="GJ148" s="226"/>
      <c r="GK148" s="226"/>
      <c r="GN148" s="307"/>
      <c r="GO148" s="307"/>
      <c r="GP148" s="307"/>
      <c r="GQ148" s="307"/>
      <c r="GR148" s="307"/>
      <c r="GS148" s="307"/>
      <c r="GT148" s="307"/>
      <c r="GU148" s="307"/>
      <c r="GV148" s="307"/>
    </row>
    <row r="149" spans="1:204" ht="12" customHeight="1">
      <c r="A149" s="196" t="s">
        <v>120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7"/>
      <c r="BZ149" s="82"/>
      <c r="CA149" s="83"/>
      <c r="CB149" s="83"/>
      <c r="CC149" s="83"/>
      <c r="CD149" s="83"/>
      <c r="CE149" s="83"/>
      <c r="CF149" s="84"/>
      <c r="CG149" s="76"/>
      <c r="CH149" s="77"/>
      <c r="CI149" s="77"/>
      <c r="CJ149" s="77"/>
      <c r="CK149" s="77"/>
      <c r="CL149" s="77"/>
      <c r="CM149" s="77"/>
      <c r="CN149" s="77"/>
      <c r="CO149" s="77"/>
      <c r="CP149" s="77"/>
      <c r="CQ149" s="78"/>
      <c r="CR149" s="238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40"/>
      <c r="DJ149" s="238"/>
      <c r="DK149" s="239"/>
      <c r="DL149" s="239"/>
      <c r="DM149" s="239"/>
      <c r="DN149" s="239"/>
      <c r="DO149" s="239"/>
      <c r="DP149" s="239"/>
      <c r="DQ149" s="239"/>
      <c r="DR149" s="239"/>
      <c r="DS149" s="239"/>
      <c r="DT149" s="239"/>
      <c r="DU149" s="239"/>
      <c r="DV149" s="239"/>
      <c r="DW149" s="239"/>
      <c r="DX149" s="239"/>
      <c r="DY149" s="239"/>
      <c r="DZ149" s="239"/>
      <c r="EA149" s="240"/>
      <c r="EB149" s="238"/>
      <c r="EC149" s="239"/>
      <c r="ED149" s="239"/>
      <c r="EE149" s="239"/>
      <c r="EF149" s="239"/>
      <c r="EG149" s="239"/>
      <c r="EH149" s="239"/>
      <c r="EI149" s="239"/>
      <c r="EJ149" s="239"/>
      <c r="EK149" s="239"/>
      <c r="EL149" s="239"/>
      <c r="EM149" s="239"/>
      <c r="EN149" s="239"/>
      <c r="EO149" s="239"/>
      <c r="EP149" s="239"/>
      <c r="EQ149" s="239"/>
      <c r="ER149" s="239"/>
      <c r="ES149" s="240"/>
      <c r="ET149" s="244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6"/>
    </row>
    <row r="150" spans="1:204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85" t="s">
        <v>131</v>
      </c>
      <c r="CA150" s="186"/>
      <c r="CB150" s="186"/>
      <c r="CC150" s="186"/>
      <c r="CD150" s="186"/>
      <c r="CE150" s="186"/>
      <c r="CF150" s="186"/>
      <c r="CG150" s="201">
        <v>830</v>
      </c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47">
        <v>176034.14</v>
      </c>
      <c r="CS150" s="247"/>
      <c r="CT150" s="247"/>
      <c r="CU150" s="247"/>
      <c r="CV150" s="247"/>
      <c r="CW150" s="247"/>
      <c r="CX150" s="247"/>
      <c r="CY150" s="247"/>
      <c r="CZ150" s="247"/>
      <c r="DA150" s="247"/>
      <c r="DB150" s="247"/>
      <c r="DC150" s="247"/>
      <c r="DD150" s="247"/>
      <c r="DE150" s="247"/>
      <c r="DF150" s="247"/>
      <c r="DG150" s="247"/>
      <c r="DH150" s="247"/>
      <c r="DI150" s="247"/>
      <c r="DJ150" s="247">
        <v>71447640.689999998</v>
      </c>
      <c r="DK150" s="247"/>
      <c r="DL150" s="247"/>
      <c r="DM150" s="247"/>
      <c r="DN150" s="247"/>
      <c r="DO150" s="247"/>
      <c r="DP150" s="247"/>
      <c r="DQ150" s="247"/>
      <c r="DR150" s="247"/>
      <c r="DS150" s="247"/>
      <c r="DT150" s="247"/>
      <c r="DU150" s="247"/>
      <c r="DV150" s="247"/>
      <c r="DW150" s="247"/>
      <c r="DX150" s="247"/>
      <c r="DY150" s="247"/>
      <c r="DZ150" s="247"/>
      <c r="EA150" s="247"/>
      <c r="EB150" s="247"/>
      <c r="EC150" s="247"/>
      <c r="ED150" s="247"/>
      <c r="EE150" s="247"/>
      <c r="EF150" s="247"/>
      <c r="EG150" s="247"/>
      <c r="EH150" s="247"/>
      <c r="EI150" s="247"/>
      <c r="EJ150" s="247"/>
      <c r="EK150" s="247"/>
      <c r="EL150" s="247"/>
      <c r="EM150" s="247"/>
      <c r="EN150" s="247"/>
      <c r="EO150" s="247"/>
      <c r="EP150" s="247"/>
      <c r="EQ150" s="247"/>
      <c r="ER150" s="247"/>
      <c r="ES150" s="247"/>
      <c r="ET150" s="248">
        <f>SUM(CR150:ES150)</f>
        <v>71623674.829999998</v>
      </c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9"/>
    </row>
    <row r="151" spans="1:204" ht="37.5" customHeight="1"/>
    <row r="152" spans="1:204">
      <c r="A152" s="1" t="s">
        <v>132</v>
      </c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Z152" s="1" t="s">
        <v>139</v>
      </c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N152" s="294" t="s">
        <v>248</v>
      </c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</row>
    <row r="153" spans="1:204" s="16" customFormat="1">
      <c r="O153" s="134" t="s">
        <v>133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K153" s="134" t="s">
        <v>134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CR153" s="292" t="s">
        <v>133</v>
      </c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32"/>
      <c r="DK153" s="32"/>
      <c r="DL153" s="32"/>
      <c r="DM153" s="32"/>
      <c r="DN153" s="292" t="s">
        <v>134</v>
      </c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4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4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44"/>
      <c r="FM155" s="44"/>
      <c r="FN155" s="44"/>
    </row>
    <row r="156" spans="1:204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34" t="s">
        <v>229</v>
      </c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32"/>
      <c r="FM156" s="32"/>
      <c r="FN156" s="32"/>
    </row>
    <row r="157" spans="1:204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4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77" t="s">
        <v>249</v>
      </c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23"/>
      <c r="CM158" s="23"/>
      <c r="CN158" s="23"/>
      <c r="CO158" s="23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L158" s="294" t="s">
        <v>250</v>
      </c>
      <c r="DM158" s="294"/>
      <c r="DN158" s="294"/>
      <c r="DO158" s="294"/>
      <c r="DP158" s="294"/>
      <c r="DQ158" s="294"/>
      <c r="DR158" s="294"/>
      <c r="DS158" s="294"/>
      <c r="DT158" s="294"/>
      <c r="DU158" s="294"/>
      <c r="DV158" s="294"/>
      <c r="DW158" s="294"/>
      <c r="DX158" s="294"/>
      <c r="DY158" s="294"/>
      <c r="DZ158" s="294"/>
      <c r="EA158" s="294"/>
      <c r="EB158" s="294"/>
      <c r="EC158" s="294"/>
      <c r="ED158" s="294"/>
      <c r="EE158" s="294"/>
      <c r="EF158" s="294"/>
      <c r="EG158" s="294"/>
      <c r="EH158" s="294"/>
      <c r="EI158" s="294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4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34" t="s">
        <v>231</v>
      </c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25"/>
      <c r="CM159" s="25"/>
      <c r="CN159" s="25"/>
      <c r="CO159" s="25"/>
      <c r="CP159" s="134" t="s">
        <v>133</v>
      </c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32"/>
      <c r="DI159" s="32"/>
      <c r="DJ159" s="32"/>
      <c r="DK159" s="32"/>
      <c r="DL159" s="292" t="s">
        <v>134</v>
      </c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4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23"/>
      <c r="AM161" s="23"/>
      <c r="AN161" s="23"/>
      <c r="AO161" s="23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23"/>
      <c r="CK161" s="23"/>
      <c r="CL161" s="23"/>
      <c r="CM161" s="2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34" t="s">
        <v>231</v>
      </c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25"/>
      <c r="AM162" s="25"/>
      <c r="AN162" s="25"/>
      <c r="AO162" s="25"/>
      <c r="AP162" s="134" t="s">
        <v>133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L162" s="134" t="s">
        <v>134</v>
      </c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N162" s="134" t="s">
        <v>233</v>
      </c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78" t="s">
        <v>135</v>
      </c>
      <c r="B164" s="178"/>
      <c r="C164" s="83"/>
      <c r="D164" s="83"/>
      <c r="E164" s="83"/>
      <c r="F164" s="83"/>
      <c r="G164" s="202" t="s">
        <v>135</v>
      </c>
      <c r="H164" s="202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202">
        <v>20</v>
      </c>
      <c r="AC164" s="202"/>
      <c r="AD164" s="202"/>
      <c r="AE164" s="202"/>
      <c r="AF164" s="184"/>
      <c r="AG164" s="184"/>
      <c r="AH164" s="184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6">
    <mergeCell ref="FM147:GK148"/>
    <mergeCell ref="GN147:GV148"/>
    <mergeCell ref="GF72:GW73"/>
    <mergeCell ref="GX72:HO73"/>
    <mergeCell ref="AJ3:EB3"/>
    <mergeCell ref="ET3:FK3"/>
    <mergeCell ref="ET4:FK4"/>
    <mergeCell ref="BS5:CP5"/>
    <mergeCell ref="CQ5:CT5"/>
    <mergeCell ref="CU5:CW5"/>
    <mergeCell ref="ET5:FK5"/>
    <mergeCell ref="BZ14:CF14"/>
    <mergeCell ref="CG14:CQ14"/>
    <mergeCell ref="CR14:DI14"/>
    <mergeCell ref="DJ14:EA14"/>
    <mergeCell ref="FQ36:GD36"/>
    <mergeCell ref="ET6:FK6"/>
    <mergeCell ref="AI7:EA7"/>
    <mergeCell ref="ET7:FK7"/>
    <mergeCell ref="AI8:EA8"/>
    <mergeCell ref="FQ37:GD37"/>
    <mergeCell ref="FL33:GC34"/>
    <mergeCell ref="GD33:GU34"/>
    <mergeCell ref="ET9:FK9"/>
    <mergeCell ref="ET10:FK10"/>
    <mergeCell ref="ET11:FK11"/>
    <mergeCell ref="ET12:FK12"/>
    <mergeCell ref="ET15:FK15"/>
    <mergeCell ref="ET19:FK19"/>
    <mergeCell ref="ET20:FK20"/>
    <mergeCell ref="ET8:FK8"/>
    <mergeCell ref="AE6:ED6"/>
    <mergeCell ref="ET14:FK14"/>
    <mergeCell ref="A15:BY15"/>
    <mergeCell ref="BZ15:CF15"/>
    <mergeCell ref="CG15:CQ15"/>
    <mergeCell ref="CR15:DI15"/>
    <mergeCell ref="DJ15:EA15"/>
    <mergeCell ref="EB14:ES14"/>
    <mergeCell ref="EB15:ES15"/>
    <mergeCell ref="A14:BY14"/>
    <mergeCell ref="A16:BY16"/>
    <mergeCell ref="BZ16:CF16"/>
    <mergeCell ref="CG16:CQ16"/>
    <mergeCell ref="CR16:DI16"/>
    <mergeCell ref="DJ16:EA16"/>
    <mergeCell ref="A17:BY17"/>
    <mergeCell ref="BZ17:CF17"/>
    <mergeCell ref="ET16:FK16"/>
    <mergeCell ref="ET17:FK17"/>
    <mergeCell ref="ET18:FK18"/>
    <mergeCell ref="EB16:ES16"/>
    <mergeCell ref="A19:BY19"/>
    <mergeCell ref="BZ19:CF19"/>
    <mergeCell ref="CG19:CQ19"/>
    <mergeCell ref="CR19:DI19"/>
    <mergeCell ref="DJ19:EA19"/>
    <mergeCell ref="EB19:ES19"/>
    <mergeCell ref="A18:BY18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B20:ES20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BZ25:CF26"/>
    <mergeCell ref="CG25:CQ26"/>
    <mergeCell ref="CR25:DI2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DJ27:EA27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6:FK36"/>
    <mergeCell ref="CG36:CQ36"/>
    <mergeCell ref="CR36:DI36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FM72:GA72"/>
    <mergeCell ref="FM73:GD73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DJ76:EA76"/>
    <mergeCell ref="EB76:ES76"/>
    <mergeCell ref="CG75:CQ75"/>
    <mergeCell ref="CR75:DI75"/>
    <mergeCell ref="DJ75:EA75"/>
    <mergeCell ref="EB75:ES75"/>
    <mergeCell ref="BZ77:CF78"/>
    <mergeCell ref="CG77:CQ78"/>
    <mergeCell ref="CR77:DI78"/>
    <mergeCell ref="A76:BY76"/>
    <mergeCell ref="BZ76:CF76"/>
    <mergeCell ref="CG76:CQ76"/>
    <mergeCell ref="CR76:DI76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A77:BY77"/>
    <mergeCell ref="BZ80:CF80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CG80:CQ80"/>
    <mergeCell ref="ET80:FK80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ET82:FK82"/>
    <mergeCell ref="BZ82:CF82"/>
    <mergeCell ref="CG82:CQ82"/>
    <mergeCell ref="CR82:DI82"/>
    <mergeCell ref="DJ82:EA82"/>
    <mergeCell ref="ET84:FK84"/>
    <mergeCell ref="FM82:GA82"/>
    <mergeCell ref="A83:BY83"/>
    <mergeCell ref="BZ83:CF83"/>
    <mergeCell ref="CG83:CQ83"/>
    <mergeCell ref="CR83:DI83"/>
    <mergeCell ref="DJ83:EA83"/>
    <mergeCell ref="EB83:ES83"/>
    <mergeCell ref="ET83:FK83"/>
    <mergeCell ref="FM83:GD83"/>
    <mergeCell ref="A82:BY82"/>
    <mergeCell ref="EB82:ES82"/>
    <mergeCell ref="ET85:FK85"/>
    <mergeCell ref="ET86:FK86"/>
    <mergeCell ref="A85:BY85"/>
    <mergeCell ref="BZ85:CF85"/>
    <mergeCell ref="CG85:CQ85"/>
    <mergeCell ref="CR85:DI85"/>
    <mergeCell ref="DJ85:EA85"/>
    <mergeCell ref="EB85:ES85"/>
    <mergeCell ref="A84:BY84"/>
    <mergeCell ref="BZ84:CF84"/>
    <mergeCell ref="CG84:CQ84"/>
    <mergeCell ref="CR84:DI84"/>
    <mergeCell ref="DJ84:EA84"/>
    <mergeCell ref="EB84:ES84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B86:ES86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BZ91:CF92"/>
    <mergeCell ref="CG91:CQ92"/>
    <mergeCell ref="CR91:DI92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DJ93:EA93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4:BY104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CG108:CQ108"/>
    <mergeCell ref="CR108:DI108"/>
    <mergeCell ref="DJ108:EA108"/>
    <mergeCell ref="EB108:ES108"/>
    <mergeCell ref="EB103:ES104"/>
    <mergeCell ref="ET103:FK104"/>
    <mergeCell ref="ET105:FK105"/>
    <mergeCell ref="ET108:FK108"/>
    <mergeCell ref="BZ107:CF107"/>
    <mergeCell ref="CG107:CQ107"/>
    <mergeCell ref="CR107:DI107"/>
    <mergeCell ref="DJ107:EA107"/>
    <mergeCell ref="DJ105:EA105"/>
    <mergeCell ref="EB105:ES105"/>
    <mergeCell ref="BZ102:CF102"/>
    <mergeCell ref="CG102:CQ102"/>
    <mergeCell ref="A109:BY109"/>
    <mergeCell ref="BZ109:CF109"/>
    <mergeCell ref="CG109:CQ109"/>
    <mergeCell ref="CR109:DI109"/>
    <mergeCell ref="DJ109:EA109"/>
    <mergeCell ref="EB109:ES109"/>
    <mergeCell ref="ET109:FK109"/>
    <mergeCell ref="A108:BY108"/>
    <mergeCell ref="BZ108:CF108"/>
    <mergeCell ref="A110:BY110"/>
    <mergeCell ref="BZ110:CF110"/>
    <mergeCell ref="CG110:CQ110"/>
    <mergeCell ref="CR110:DI110"/>
    <mergeCell ref="DJ110:EA110"/>
    <mergeCell ref="EB110:ES110"/>
    <mergeCell ref="ET110:FK110"/>
    <mergeCell ref="FM110:FY110"/>
    <mergeCell ref="GA110:GL110"/>
    <mergeCell ref="A111:BY111"/>
    <mergeCell ref="BZ111:CF111"/>
    <mergeCell ref="CG111:CQ111"/>
    <mergeCell ref="CR111:DI111"/>
    <mergeCell ref="DJ111:EA111"/>
    <mergeCell ref="EB111:ES111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ET115:FK115"/>
    <mergeCell ref="A116:BY116"/>
    <mergeCell ref="BZ116:CF117"/>
    <mergeCell ref="CG116:CQ117"/>
    <mergeCell ref="CR116:DI117"/>
    <mergeCell ref="DJ116:EA117"/>
    <mergeCell ref="ET118:FK118"/>
    <mergeCell ref="FM113:GL115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70C0"/>
  </sheetPr>
  <dimension ref="A1:GV165"/>
  <sheetViews>
    <sheetView topLeftCell="Z22" zoomScaleNormal="100" zoomScaleSheetLayoutView="100" workbookViewId="0">
      <selection activeCell="DJ148" sqref="DJ148:EA149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75" width="0.85546875" style="1"/>
    <col min="176" max="176" width="1.5703125" style="1" customWidth="1"/>
    <col min="177" max="193" width="0.85546875" style="1"/>
    <col min="194" max="194" width="4.140625" style="1" customWidth="1"/>
    <col min="195" max="197" width="0.85546875" style="1"/>
    <col min="198" max="198" width="2.28515625" style="1" customWidth="1"/>
    <col min="199" max="199" width="4.28515625" style="1" customWidth="1"/>
    <col min="200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90" t="s">
        <v>237</v>
      </c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34"/>
      <c r="ED3" s="34"/>
      <c r="ET3" s="263" t="s">
        <v>16</v>
      </c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5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266" t="s">
        <v>162</v>
      </c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8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83" t="s">
        <v>242</v>
      </c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178">
        <v>20</v>
      </c>
      <c r="CR5" s="178"/>
      <c r="CS5" s="178"/>
      <c r="CT5" s="178"/>
      <c r="CU5" s="252" t="s">
        <v>251</v>
      </c>
      <c r="CV5" s="252"/>
      <c r="CW5" s="252"/>
      <c r="CX5" s="32" t="s">
        <v>29</v>
      </c>
      <c r="ER5" s="35" t="s">
        <v>18</v>
      </c>
      <c r="ET5" s="257" t="s">
        <v>243</v>
      </c>
      <c r="EU5" s="258"/>
      <c r="EV5" s="258"/>
      <c r="EW5" s="258"/>
      <c r="EX5" s="258"/>
      <c r="EY5" s="258"/>
      <c r="EZ5" s="258"/>
      <c r="FA5" s="258"/>
      <c r="FB5" s="258"/>
      <c r="FC5" s="258"/>
      <c r="FD5" s="258"/>
      <c r="FE5" s="258"/>
      <c r="FF5" s="258"/>
      <c r="FG5" s="258"/>
      <c r="FH5" s="258"/>
      <c r="FI5" s="258"/>
      <c r="FJ5" s="258"/>
      <c r="FK5" s="259"/>
    </row>
    <row r="6" spans="1:170" ht="13.5" customHeight="1">
      <c r="A6" s="5" t="s">
        <v>167</v>
      </c>
      <c r="AE6" s="179" t="s">
        <v>247</v>
      </c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R6" s="35" t="s">
        <v>19</v>
      </c>
      <c r="ET6" s="257" t="s">
        <v>244</v>
      </c>
      <c r="EU6" s="258"/>
      <c r="EV6" s="258"/>
      <c r="EW6" s="258"/>
      <c r="EX6" s="258"/>
      <c r="EY6" s="258"/>
      <c r="EZ6" s="258"/>
      <c r="FA6" s="258"/>
      <c r="FB6" s="258"/>
      <c r="FC6" s="258"/>
      <c r="FD6" s="258"/>
      <c r="FE6" s="258"/>
      <c r="FF6" s="258"/>
      <c r="FG6" s="258"/>
      <c r="FH6" s="258"/>
      <c r="FI6" s="258"/>
      <c r="FJ6" s="258"/>
      <c r="FK6" s="259"/>
    </row>
    <row r="7" spans="1:170" ht="13.5" customHeight="1">
      <c r="A7" s="5" t="s">
        <v>168</v>
      </c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T7" s="257"/>
      <c r="EU7" s="258"/>
      <c r="EV7" s="258"/>
      <c r="EW7" s="258"/>
      <c r="EX7" s="258"/>
      <c r="EY7" s="258"/>
      <c r="EZ7" s="258"/>
      <c r="FA7" s="258"/>
      <c r="FB7" s="258"/>
      <c r="FC7" s="258"/>
      <c r="FD7" s="258"/>
      <c r="FE7" s="258"/>
      <c r="FF7" s="258"/>
      <c r="FG7" s="258"/>
      <c r="FH7" s="258"/>
      <c r="FI7" s="258"/>
      <c r="FJ7" s="258"/>
      <c r="FK7" s="259"/>
    </row>
    <row r="8" spans="1:170" ht="13.5" customHeight="1">
      <c r="A8" s="5" t="s">
        <v>169</v>
      </c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R8" s="35" t="s">
        <v>20</v>
      </c>
      <c r="ET8" s="257" t="s">
        <v>245</v>
      </c>
      <c r="EU8" s="258"/>
      <c r="EV8" s="258"/>
      <c r="EW8" s="258"/>
      <c r="EX8" s="258"/>
      <c r="EY8" s="258"/>
      <c r="EZ8" s="258"/>
      <c r="FA8" s="258"/>
      <c r="FB8" s="258"/>
      <c r="FC8" s="258"/>
      <c r="FD8" s="258"/>
      <c r="FE8" s="258"/>
      <c r="FF8" s="258"/>
      <c r="FG8" s="258"/>
      <c r="FH8" s="258"/>
      <c r="FI8" s="258"/>
      <c r="FJ8" s="258"/>
      <c r="FK8" s="259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57"/>
      <c r="EU9" s="258"/>
      <c r="EV9" s="258"/>
      <c r="EW9" s="258"/>
      <c r="EX9" s="258"/>
      <c r="EY9" s="258"/>
      <c r="EZ9" s="258"/>
      <c r="FA9" s="258"/>
      <c r="FB9" s="258"/>
      <c r="FC9" s="258"/>
      <c r="FD9" s="258"/>
      <c r="FE9" s="258"/>
      <c r="FF9" s="258"/>
      <c r="FG9" s="258"/>
      <c r="FH9" s="258"/>
      <c r="FI9" s="258"/>
      <c r="FJ9" s="258"/>
      <c r="FK9" s="259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57" t="s">
        <v>246</v>
      </c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9"/>
    </row>
    <row r="11" spans="1:170" ht="14.1" customHeight="1">
      <c r="A11" s="10" t="s">
        <v>236</v>
      </c>
      <c r="ER11" s="35"/>
      <c r="ET11" s="257"/>
      <c r="EU11" s="258"/>
      <c r="EV11" s="258"/>
      <c r="EW11" s="258"/>
      <c r="EX11" s="258"/>
      <c r="EY11" s="258"/>
      <c r="EZ11" s="258"/>
      <c r="FA11" s="258"/>
      <c r="FB11" s="258"/>
      <c r="FC11" s="258"/>
      <c r="FD11" s="258"/>
      <c r="FE11" s="258"/>
      <c r="FF11" s="258"/>
      <c r="FG11" s="258"/>
      <c r="FH11" s="258"/>
      <c r="FI11" s="258"/>
      <c r="FJ11" s="258"/>
      <c r="FK11" s="259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60" t="s">
        <v>22</v>
      </c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2"/>
    </row>
    <row r="13" spans="1:170" ht="9" customHeight="1"/>
    <row r="14" spans="1:170" s="12" customFormat="1" ht="33" customHeight="1">
      <c r="A14" s="160" t="s">
        <v>136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1"/>
      <c r="BZ14" s="123" t="s">
        <v>137</v>
      </c>
      <c r="CA14" s="123"/>
      <c r="CB14" s="123"/>
      <c r="CC14" s="123"/>
      <c r="CD14" s="123"/>
      <c r="CE14" s="123"/>
      <c r="CF14" s="123"/>
      <c r="CG14" s="123" t="s">
        <v>173</v>
      </c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253" t="s">
        <v>174</v>
      </c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 t="s">
        <v>175</v>
      </c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 t="s">
        <v>2</v>
      </c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 t="s">
        <v>1</v>
      </c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6"/>
      <c r="FL14" s="39"/>
      <c r="FM14" s="39"/>
      <c r="FN14" s="39"/>
    </row>
    <row r="15" spans="1:170" s="13" customFormat="1" ht="12" customHeight="1" thickBot="1">
      <c r="A15" s="158">
        <v>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98">
        <v>2</v>
      </c>
      <c r="CA15" s="98"/>
      <c r="CB15" s="98"/>
      <c r="CC15" s="98"/>
      <c r="CD15" s="98"/>
      <c r="CE15" s="98"/>
      <c r="CF15" s="98"/>
      <c r="CG15" s="98">
        <v>3</v>
      </c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255">
        <v>4</v>
      </c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>
        <v>5</v>
      </c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>
        <v>6</v>
      </c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>
        <v>7</v>
      </c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69"/>
      <c r="FL15" s="40"/>
      <c r="FM15" s="40"/>
      <c r="FN15" s="40"/>
    </row>
    <row r="16" spans="1:170" ht="22.5" customHeight="1">
      <c r="A16" s="191" t="s">
        <v>176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2"/>
      <c r="BZ16" s="138" t="s">
        <v>0</v>
      </c>
      <c r="CA16" s="139"/>
      <c r="CB16" s="139"/>
      <c r="CC16" s="139"/>
      <c r="CD16" s="139"/>
      <c r="CE16" s="139"/>
      <c r="CF16" s="139"/>
      <c r="CG16" s="140">
        <v>100</v>
      </c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254">
        <f>CR17+CR18+CR19+CR20+CR24+CR32+CR38</f>
        <v>1063151.1299999999</v>
      </c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>
        <f>DJ17+DJ18+DJ19+DJ20+DJ24+DJ32+DJ38</f>
        <v>47721713.049999997</v>
      </c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83">
        <f>EB17+EB18+EB19+EB20+EB24+EB32+EB38</f>
        <v>0</v>
      </c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54">
        <f>SUM(CR16:ES16)</f>
        <v>48784864.18</v>
      </c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70"/>
    </row>
    <row r="17" spans="1:167" ht="15" customHeight="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3"/>
      <c r="BZ17" s="65" t="s">
        <v>3</v>
      </c>
      <c r="CA17" s="66"/>
      <c r="CB17" s="66"/>
      <c r="CC17" s="66"/>
      <c r="CD17" s="66"/>
      <c r="CE17" s="66"/>
      <c r="CF17" s="66"/>
      <c r="CG17" s="97">
        <v>120</v>
      </c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33">
        <f>SUM(CR17:ES17)</f>
        <v>0</v>
      </c>
      <c r="EU17" s="233"/>
      <c r="EV17" s="233"/>
      <c r="EW17" s="233"/>
      <c r="EX17" s="233"/>
      <c r="EY17" s="233"/>
      <c r="EZ17" s="233"/>
      <c r="FA17" s="233"/>
      <c r="FB17" s="233"/>
      <c r="FC17" s="233"/>
      <c r="FD17" s="233"/>
      <c r="FE17" s="233"/>
      <c r="FF17" s="233"/>
      <c r="FG17" s="233"/>
      <c r="FH17" s="233"/>
      <c r="FI17" s="233"/>
      <c r="FJ17" s="233"/>
      <c r="FK17" s="234"/>
    </row>
    <row r="18" spans="1:167" ht="15" customHeight="1">
      <c r="A18" s="162" t="s">
        <v>177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3"/>
      <c r="BZ18" s="65" t="s">
        <v>4</v>
      </c>
      <c r="CA18" s="66"/>
      <c r="CB18" s="66"/>
      <c r="CC18" s="66"/>
      <c r="CD18" s="66"/>
      <c r="CE18" s="66"/>
      <c r="CF18" s="66"/>
      <c r="CG18" s="97">
        <v>130</v>
      </c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0">
        <f>1562407.2+200000</f>
        <v>1762407.2</v>
      </c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33">
        <f>SUM(CR18:ES18)</f>
        <v>1762407.2</v>
      </c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4"/>
    </row>
    <row r="19" spans="1:167" ht="15" customHeight="1">
      <c r="A19" s="162" t="s">
        <v>178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3"/>
      <c r="BZ19" s="65" t="s">
        <v>5</v>
      </c>
      <c r="CA19" s="66"/>
      <c r="CB19" s="66"/>
      <c r="CC19" s="66"/>
      <c r="CD19" s="66"/>
      <c r="CE19" s="66"/>
      <c r="CF19" s="66"/>
      <c r="CG19" s="97">
        <v>140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33">
        <f>SUM(CR19:ES19)</f>
        <v>0</v>
      </c>
      <c r="EU19" s="233"/>
      <c r="EV19" s="233"/>
      <c r="EW19" s="233"/>
      <c r="EX19" s="233"/>
      <c r="EY19" s="233"/>
      <c r="EZ19" s="233"/>
      <c r="FA19" s="233"/>
      <c r="FB19" s="233"/>
      <c r="FC19" s="233"/>
      <c r="FD19" s="233"/>
      <c r="FE19" s="233"/>
      <c r="FF19" s="233"/>
      <c r="FG19" s="233"/>
      <c r="FH19" s="233"/>
      <c r="FI19" s="233"/>
      <c r="FJ19" s="233"/>
      <c r="FK19" s="234"/>
    </row>
    <row r="20" spans="1:167" ht="15" customHeight="1">
      <c r="A20" s="162" t="s">
        <v>145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3"/>
      <c r="BZ20" s="65" t="s">
        <v>6</v>
      </c>
      <c r="CA20" s="66"/>
      <c r="CB20" s="66"/>
      <c r="CC20" s="66"/>
      <c r="CD20" s="66"/>
      <c r="CE20" s="66"/>
      <c r="CF20" s="66"/>
      <c r="CG20" s="97">
        <v>150</v>
      </c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33">
        <f>DJ21+DJ23</f>
        <v>0</v>
      </c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  <c r="DZ20" s="233"/>
      <c r="EA20" s="233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33">
        <f>SUM(CR20:ES20)</f>
        <v>0</v>
      </c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4"/>
    </row>
    <row r="21" spans="1:167" ht="12" customHeight="1">
      <c r="A21" s="164" t="s">
        <v>23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5"/>
      <c r="BZ21" s="79" t="s">
        <v>7</v>
      </c>
      <c r="CA21" s="80"/>
      <c r="CB21" s="80"/>
      <c r="CC21" s="80"/>
      <c r="CD21" s="80"/>
      <c r="CE21" s="80"/>
      <c r="CF21" s="81"/>
      <c r="CG21" s="73">
        <v>152</v>
      </c>
      <c r="CH21" s="74"/>
      <c r="CI21" s="74"/>
      <c r="CJ21" s="74"/>
      <c r="CK21" s="74"/>
      <c r="CL21" s="74"/>
      <c r="CM21" s="74"/>
      <c r="CN21" s="74"/>
      <c r="CO21" s="74"/>
      <c r="CP21" s="74"/>
      <c r="CQ21" s="75"/>
      <c r="CR21" s="271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3"/>
      <c r="DJ21" s="235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7"/>
      <c r="EB21" s="271"/>
      <c r="EC21" s="272"/>
      <c r="ED21" s="272"/>
      <c r="EE21" s="272"/>
      <c r="EF21" s="272"/>
      <c r="EG21" s="272"/>
      <c r="EH21" s="272"/>
      <c r="EI21" s="272"/>
      <c r="EJ21" s="272"/>
      <c r="EK21" s="272"/>
      <c r="EL21" s="272"/>
      <c r="EM21" s="272"/>
      <c r="EN21" s="272"/>
      <c r="EO21" s="272"/>
      <c r="EP21" s="272"/>
      <c r="EQ21" s="272"/>
      <c r="ER21" s="272"/>
      <c r="ES21" s="273"/>
      <c r="ET21" s="241">
        <f>SUM(CR21:ES22)</f>
        <v>0</v>
      </c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3"/>
    </row>
    <row r="22" spans="1:167" ht="22.5" customHeight="1">
      <c r="A22" s="142" t="s">
        <v>158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3"/>
      <c r="BZ22" s="82"/>
      <c r="CA22" s="83"/>
      <c r="CB22" s="83"/>
      <c r="CC22" s="83"/>
      <c r="CD22" s="83"/>
      <c r="CE22" s="83"/>
      <c r="CF22" s="84"/>
      <c r="CG22" s="76"/>
      <c r="CH22" s="77"/>
      <c r="CI22" s="77"/>
      <c r="CJ22" s="77"/>
      <c r="CK22" s="77"/>
      <c r="CL22" s="77"/>
      <c r="CM22" s="77"/>
      <c r="CN22" s="77"/>
      <c r="CO22" s="77"/>
      <c r="CP22" s="77"/>
      <c r="CQ22" s="78"/>
      <c r="CR22" s="274"/>
      <c r="CS22" s="275"/>
      <c r="CT22" s="275"/>
      <c r="CU22" s="275"/>
      <c r="CV22" s="275"/>
      <c r="CW22" s="275"/>
      <c r="CX22" s="275"/>
      <c r="CY22" s="275"/>
      <c r="CZ22" s="275"/>
      <c r="DA22" s="275"/>
      <c r="DB22" s="275"/>
      <c r="DC22" s="275"/>
      <c r="DD22" s="275"/>
      <c r="DE22" s="275"/>
      <c r="DF22" s="275"/>
      <c r="DG22" s="275"/>
      <c r="DH22" s="275"/>
      <c r="DI22" s="276"/>
      <c r="DJ22" s="238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40"/>
      <c r="EB22" s="274"/>
      <c r="EC22" s="275"/>
      <c r="ED22" s="275"/>
      <c r="EE22" s="275"/>
      <c r="EF22" s="275"/>
      <c r="EG22" s="275"/>
      <c r="EH22" s="275"/>
      <c r="EI22" s="275"/>
      <c r="EJ22" s="275"/>
      <c r="EK22" s="275"/>
      <c r="EL22" s="275"/>
      <c r="EM22" s="275"/>
      <c r="EN22" s="275"/>
      <c r="EO22" s="275"/>
      <c r="EP22" s="275"/>
      <c r="EQ22" s="275"/>
      <c r="ER22" s="275"/>
      <c r="ES22" s="276"/>
      <c r="ET22" s="244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6"/>
    </row>
    <row r="23" spans="1:167" ht="12" customHeight="1">
      <c r="A23" s="144" t="s">
        <v>146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5"/>
      <c r="BZ23" s="65" t="s">
        <v>8</v>
      </c>
      <c r="CA23" s="66"/>
      <c r="CB23" s="66"/>
      <c r="CC23" s="66"/>
      <c r="CD23" s="66"/>
      <c r="CE23" s="66"/>
      <c r="CF23" s="66"/>
      <c r="CG23" s="97">
        <v>153</v>
      </c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33">
        <f>SUM(CR23:ES23)</f>
        <v>0</v>
      </c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3"/>
      <c r="FF23" s="233"/>
      <c r="FG23" s="233"/>
      <c r="FH23" s="233"/>
      <c r="FI23" s="233"/>
      <c r="FJ23" s="233"/>
      <c r="FK23" s="234"/>
    </row>
    <row r="24" spans="1:167" ht="15" customHeight="1">
      <c r="A24" s="162" t="s">
        <v>140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3"/>
      <c r="BZ24" s="65" t="s">
        <v>9</v>
      </c>
      <c r="CA24" s="66"/>
      <c r="CB24" s="66"/>
      <c r="CC24" s="66"/>
      <c r="CD24" s="66"/>
      <c r="CE24" s="66"/>
      <c r="CF24" s="66"/>
      <c r="CG24" s="97">
        <v>170</v>
      </c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233">
        <f>CR25+CR27+CR31</f>
        <v>0</v>
      </c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>
        <f>DJ25+DJ27+DJ31</f>
        <v>-169502.89</v>
      </c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33">
        <f>SUM(CR24:ES24)</f>
        <v>-169502.89</v>
      </c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4"/>
    </row>
    <row r="25" spans="1:167" ht="12" customHeight="1">
      <c r="A25" s="164" t="s">
        <v>23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5"/>
      <c r="BZ25" s="79" t="s">
        <v>10</v>
      </c>
      <c r="CA25" s="80"/>
      <c r="CB25" s="80"/>
      <c r="CC25" s="80"/>
      <c r="CD25" s="80"/>
      <c r="CE25" s="80"/>
      <c r="CF25" s="81"/>
      <c r="CG25" s="73">
        <v>171</v>
      </c>
      <c r="CH25" s="74"/>
      <c r="CI25" s="74"/>
      <c r="CJ25" s="74"/>
      <c r="CK25" s="74"/>
      <c r="CL25" s="74"/>
      <c r="CM25" s="74"/>
      <c r="CN25" s="74"/>
      <c r="CO25" s="74"/>
      <c r="CP25" s="74"/>
      <c r="CQ25" s="75"/>
      <c r="CR25" s="235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7"/>
      <c r="DJ25" s="235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36"/>
      <c r="DX25" s="236"/>
      <c r="DY25" s="236"/>
      <c r="DZ25" s="236"/>
      <c r="EA25" s="237"/>
      <c r="EB25" s="271"/>
      <c r="EC25" s="272"/>
      <c r="ED25" s="272"/>
      <c r="EE25" s="272"/>
      <c r="EF25" s="272"/>
      <c r="EG25" s="272"/>
      <c r="EH25" s="272"/>
      <c r="EI25" s="272"/>
      <c r="EJ25" s="272"/>
      <c r="EK25" s="272"/>
      <c r="EL25" s="272"/>
      <c r="EM25" s="272"/>
      <c r="EN25" s="272"/>
      <c r="EO25" s="272"/>
      <c r="EP25" s="272"/>
      <c r="EQ25" s="272"/>
      <c r="ER25" s="272"/>
      <c r="ES25" s="273"/>
      <c r="ET25" s="241">
        <f>SUM(CR25:ES26)</f>
        <v>0</v>
      </c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3"/>
    </row>
    <row r="26" spans="1:167" ht="12" customHeight="1">
      <c r="A26" s="142" t="s">
        <v>24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3"/>
      <c r="BZ26" s="82"/>
      <c r="CA26" s="83"/>
      <c r="CB26" s="83"/>
      <c r="CC26" s="83"/>
      <c r="CD26" s="83"/>
      <c r="CE26" s="83"/>
      <c r="CF26" s="84"/>
      <c r="CG26" s="76"/>
      <c r="CH26" s="77"/>
      <c r="CI26" s="77"/>
      <c r="CJ26" s="77"/>
      <c r="CK26" s="77"/>
      <c r="CL26" s="77"/>
      <c r="CM26" s="77"/>
      <c r="CN26" s="77"/>
      <c r="CO26" s="77"/>
      <c r="CP26" s="77"/>
      <c r="CQ26" s="78"/>
      <c r="CR26" s="238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40"/>
      <c r="DJ26" s="238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40"/>
      <c r="EB26" s="274"/>
      <c r="EC26" s="275"/>
      <c r="ED26" s="275"/>
      <c r="EE26" s="275"/>
      <c r="EF26" s="275"/>
      <c r="EG26" s="275"/>
      <c r="EH26" s="275"/>
      <c r="EI26" s="275"/>
      <c r="EJ26" s="275"/>
      <c r="EK26" s="275"/>
      <c r="EL26" s="275"/>
      <c r="EM26" s="275"/>
      <c r="EN26" s="275"/>
      <c r="EO26" s="275"/>
      <c r="EP26" s="275"/>
      <c r="EQ26" s="275"/>
      <c r="ER26" s="275"/>
      <c r="ES26" s="276"/>
      <c r="ET26" s="244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6"/>
    </row>
    <row r="27" spans="1:167" ht="12" customHeight="1">
      <c r="A27" s="144" t="s">
        <v>25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5"/>
      <c r="BZ27" s="65" t="s">
        <v>11</v>
      </c>
      <c r="CA27" s="66"/>
      <c r="CB27" s="66"/>
      <c r="CC27" s="66"/>
      <c r="CD27" s="66"/>
      <c r="CE27" s="66"/>
      <c r="CF27" s="66"/>
      <c r="CG27" s="97">
        <v>172</v>
      </c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>
        <v>-169502.89</v>
      </c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33">
        <f>SUM(CR27:ES27)</f>
        <v>-169502.89</v>
      </c>
      <c r="EU27" s="233"/>
      <c r="EV27" s="233"/>
      <c r="EW27" s="233"/>
      <c r="EX27" s="233"/>
      <c r="EY27" s="233"/>
      <c r="EZ27" s="233"/>
      <c r="FA27" s="233"/>
      <c r="FB27" s="233"/>
      <c r="FC27" s="233"/>
      <c r="FD27" s="233"/>
      <c r="FE27" s="233"/>
      <c r="FF27" s="233"/>
      <c r="FG27" s="233"/>
      <c r="FH27" s="233"/>
      <c r="FI27" s="233"/>
      <c r="FJ27" s="233"/>
      <c r="FK27" s="234"/>
    </row>
    <row r="28" spans="1:167" ht="12" customHeight="1">
      <c r="A28" s="164" t="s">
        <v>180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5"/>
      <c r="BZ28" s="79" t="s">
        <v>12</v>
      </c>
      <c r="CA28" s="80"/>
      <c r="CB28" s="80"/>
      <c r="CC28" s="80"/>
      <c r="CD28" s="80"/>
      <c r="CE28" s="80"/>
      <c r="CF28" s="81"/>
      <c r="CG28" s="73">
        <v>172</v>
      </c>
      <c r="CH28" s="74"/>
      <c r="CI28" s="74"/>
      <c r="CJ28" s="74"/>
      <c r="CK28" s="74"/>
      <c r="CL28" s="74"/>
      <c r="CM28" s="74"/>
      <c r="CN28" s="74"/>
      <c r="CO28" s="74"/>
      <c r="CP28" s="74"/>
      <c r="CQ28" s="75"/>
      <c r="CR28" s="235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7"/>
      <c r="DJ28" s="235">
        <v>-169502.89</v>
      </c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36"/>
      <c r="DX28" s="236"/>
      <c r="DY28" s="236"/>
      <c r="DZ28" s="236"/>
      <c r="EA28" s="237"/>
      <c r="EB28" s="271"/>
      <c r="EC28" s="272"/>
      <c r="ED28" s="272"/>
      <c r="EE28" s="272"/>
      <c r="EF28" s="272"/>
      <c r="EG28" s="272"/>
      <c r="EH28" s="272"/>
      <c r="EI28" s="272"/>
      <c r="EJ28" s="272"/>
      <c r="EK28" s="272"/>
      <c r="EL28" s="272"/>
      <c r="EM28" s="272"/>
      <c r="EN28" s="272"/>
      <c r="EO28" s="272"/>
      <c r="EP28" s="272"/>
      <c r="EQ28" s="272"/>
      <c r="ER28" s="272"/>
      <c r="ES28" s="273"/>
      <c r="ET28" s="241">
        <f>SUM(CR28:ES29)</f>
        <v>-169502.89</v>
      </c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3"/>
    </row>
    <row r="29" spans="1:167" ht="12" customHeight="1">
      <c r="A29" s="166" t="s">
        <v>181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82"/>
      <c r="CA29" s="83"/>
      <c r="CB29" s="83"/>
      <c r="CC29" s="83"/>
      <c r="CD29" s="83"/>
      <c r="CE29" s="83"/>
      <c r="CF29" s="84"/>
      <c r="CG29" s="76"/>
      <c r="CH29" s="77"/>
      <c r="CI29" s="77"/>
      <c r="CJ29" s="77"/>
      <c r="CK29" s="77"/>
      <c r="CL29" s="77"/>
      <c r="CM29" s="77"/>
      <c r="CN29" s="77"/>
      <c r="CO29" s="77"/>
      <c r="CP29" s="77"/>
      <c r="CQ29" s="78"/>
      <c r="CR29" s="238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40"/>
      <c r="DJ29" s="238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40"/>
      <c r="EB29" s="274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6"/>
      <c r="ET29" s="244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6"/>
    </row>
    <row r="30" spans="1:167" ht="12" customHeight="1">
      <c r="A30" s="170" t="s">
        <v>182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1"/>
      <c r="BZ30" s="172" t="s">
        <v>183</v>
      </c>
      <c r="CA30" s="173"/>
      <c r="CB30" s="173"/>
      <c r="CC30" s="173"/>
      <c r="CD30" s="173"/>
      <c r="CE30" s="173"/>
      <c r="CF30" s="174"/>
      <c r="CG30" s="175">
        <v>172</v>
      </c>
      <c r="CH30" s="176"/>
      <c r="CI30" s="176"/>
      <c r="CJ30" s="176"/>
      <c r="CK30" s="176"/>
      <c r="CL30" s="176"/>
      <c r="CM30" s="176"/>
      <c r="CN30" s="176"/>
      <c r="CO30" s="176"/>
      <c r="CP30" s="176"/>
      <c r="CQ30" s="118"/>
      <c r="CR30" s="277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9"/>
      <c r="DJ30" s="280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2"/>
      <c r="EB30" s="277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279"/>
      <c r="ET30" s="233">
        <f>SUM(CR30:ES30)</f>
        <v>0</v>
      </c>
      <c r="EU30" s="233"/>
      <c r="EV30" s="233"/>
      <c r="EW30" s="233"/>
      <c r="EX30" s="233"/>
      <c r="EY30" s="233"/>
      <c r="EZ30" s="233"/>
      <c r="FA30" s="233"/>
      <c r="FB30" s="233"/>
      <c r="FC30" s="233"/>
      <c r="FD30" s="233"/>
      <c r="FE30" s="233"/>
      <c r="FF30" s="233"/>
      <c r="FG30" s="233"/>
      <c r="FH30" s="233"/>
      <c r="FI30" s="233"/>
      <c r="FJ30" s="233"/>
      <c r="FK30" s="234"/>
    </row>
    <row r="31" spans="1:167" ht="12" customHeight="1">
      <c r="A31" s="144" t="s">
        <v>138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5"/>
      <c r="BZ31" s="65" t="s">
        <v>179</v>
      </c>
      <c r="CA31" s="66"/>
      <c r="CB31" s="66"/>
      <c r="CC31" s="66"/>
      <c r="CD31" s="66"/>
      <c r="CE31" s="66"/>
      <c r="CF31" s="66"/>
      <c r="CG31" s="97">
        <v>173</v>
      </c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33">
        <f>SUM(CR31:ES31)</f>
        <v>0</v>
      </c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4"/>
    </row>
    <row r="32" spans="1:167" ht="15" customHeight="1">
      <c r="A32" s="162" t="s">
        <v>26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3"/>
      <c r="BZ32" s="65" t="s">
        <v>13</v>
      </c>
      <c r="CA32" s="66"/>
      <c r="CB32" s="66"/>
      <c r="CC32" s="66"/>
      <c r="CD32" s="66"/>
      <c r="CE32" s="66"/>
      <c r="CF32" s="66"/>
      <c r="CG32" s="97">
        <v>180</v>
      </c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233">
        <f>CR33+CR35+CR36+CR37</f>
        <v>1063151.1299999999</v>
      </c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>
        <f>DJ33+DJ35+DJ36+DJ37</f>
        <v>46128808.739999995</v>
      </c>
      <c r="DK32" s="233"/>
      <c r="DL32" s="233"/>
      <c r="DM32" s="233"/>
      <c r="DN32" s="233"/>
      <c r="DO32" s="233"/>
      <c r="DP32" s="233"/>
      <c r="DQ32" s="233"/>
      <c r="DR32" s="233"/>
      <c r="DS32" s="233"/>
      <c r="DT32" s="233"/>
      <c r="DU32" s="233"/>
      <c r="DV32" s="233"/>
      <c r="DW32" s="233"/>
      <c r="DX32" s="233"/>
      <c r="DY32" s="233"/>
      <c r="DZ32" s="233"/>
      <c r="EA32" s="233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33">
        <f>SUM(CR32:ES32)</f>
        <v>47191959.869999997</v>
      </c>
      <c r="EU32" s="233"/>
      <c r="EV32" s="233"/>
      <c r="EW32" s="233"/>
      <c r="EX32" s="233"/>
      <c r="EY32" s="233"/>
      <c r="EZ32" s="233"/>
      <c r="FA32" s="233"/>
      <c r="FB32" s="233"/>
      <c r="FC32" s="233"/>
      <c r="FD32" s="233"/>
      <c r="FE32" s="233"/>
      <c r="FF32" s="233"/>
      <c r="FG32" s="233"/>
      <c r="FH32" s="233"/>
      <c r="FI32" s="233"/>
      <c r="FJ32" s="233"/>
      <c r="FK32" s="234"/>
    </row>
    <row r="33" spans="1:203" ht="12" customHeight="1">
      <c r="A33" s="164" t="s">
        <v>23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5"/>
      <c r="BZ33" s="79" t="s">
        <v>184</v>
      </c>
      <c r="CA33" s="80"/>
      <c r="CB33" s="80"/>
      <c r="CC33" s="80"/>
      <c r="CD33" s="80"/>
      <c r="CE33" s="80"/>
      <c r="CF33" s="81"/>
      <c r="CG33" s="73">
        <v>180</v>
      </c>
      <c r="CH33" s="74"/>
      <c r="CI33" s="74"/>
      <c r="CJ33" s="74"/>
      <c r="CK33" s="74"/>
      <c r="CL33" s="74"/>
      <c r="CM33" s="74"/>
      <c r="CN33" s="74"/>
      <c r="CO33" s="74"/>
      <c r="CP33" s="74"/>
      <c r="CQ33" s="75"/>
      <c r="CR33" s="271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72"/>
      <c r="DI33" s="273"/>
      <c r="DJ33" s="235">
        <f>45076257.66+1390651.08-200000-200000</f>
        <v>46066908.739999995</v>
      </c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7"/>
      <c r="EB33" s="271"/>
      <c r="EC33" s="272"/>
      <c r="ED33" s="272"/>
      <c r="EE33" s="272"/>
      <c r="EF33" s="272"/>
      <c r="EG33" s="272"/>
      <c r="EH33" s="272"/>
      <c r="EI33" s="272"/>
      <c r="EJ33" s="272"/>
      <c r="EK33" s="272"/>
      <c r="EL33" s="272"/>
      <c r="EM33" s="272"/>
      <c r="EN33" s="272"/>
      <c r="EO33" s="272"/>
      <c r="EP33" s="272"/>
      <c r="EQ33" s="272"/>
      <c r="ER33" s="272"/>
      <c r="ES33" s="273"/>
      <c r="ET33" s="241">
        <f>SUM(CR33:ES34)</f>
        <v>46066908.739999995</v>
      </c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3"/>
      <c r="FL33" s="219" t="s">
        <v>291</v>
      </c>
      <c r="FM33" s="220"/>
      <c r="FN33" s="220"/>
      <c r="FO33" s="220"/>
      <c r="FP33" s="220"/>
      <c r="FQ33" s="220"/>
      <c r="FR33" s="220"/>
      <c r="FS33" s="220"/>
      <c r="FT33" s="220"/>
      <c r="FU33" s="220"/>
      <c r="FV33" s="220"/>
      <c r="FW33" s="220"/>
      <c r="FX33" s="220"/>
      <c r="FY33" s="220"/>
      <c r="FZ33" s="220"/>
      <c r="GA33" s="220"/>
      <c r="GB33" s="220"/>
      <c r="GC33" s="221"/>
      <c r="GD33" s="109">
        <v>-86931.54</v>
      </c>
      <c r="GE33" s="110"/>
      <c r="GF33" s="110"/>
      <c r="GG33" s="110"/>
      <c r="GH33" s="110"/>
      <c r="GI33" s="110"/>
      <c r="GJ33" s="110"/>
      <c r="GK33" s="110"/>
      <c r="GL33" s="110"/>
      <c r="GM33" s="110"/>
      <c r="GN33" s="110"/>
      <c r="GO33" s="110"/>
      <c r="GP33" s="110"/>
      <c r="GQ33" s="110"/>
      <c r="GR33" s="110"/>
      <c r="GS33" s="110"/>
      <c r="GT33" s="110"/>
      <c r="GU33" s="111"/>
    </row>
    <row r="34" spans="1:203" ht="12" customHeight="1">
      <c r="A34" s="142" t="s">
        <v>188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3"/>
      <c r="BZ34" s="82"/>
      <c r="CA34" s="83"/>
      <c r="CB34" s="83"/>
      <c r="CC34" s="83"/>
      <c r="CD34" s="83"/>
      <c r="CE34" s="83"/>
      <c r="CF34" s="84"/>
      <c r="CG34" s="76"/>
      <c r="CH34" s="77"/>
      <c r="CI34" s="77"/>
      <c r="CJ34" s="77"/>
      <c r="CK34" s="77"/>
      <c r="CL34" s="77"/>
      <c r="CM34" s="77"/>
      <c r="CN34" s="77"/>
      <c r="CO34" s="77"/>
      <c r="CP34" s="77"/>
      <c r="CQ34" s="78"/>
      <c r="CR34" s="274"/>
      <c r="CS34" s="275"/>
      <c r="CT34" s="275"/>
      <c r="CU34" s="275"/>
      <c r="CV34" s="275"/>
      <c r="CW34" s="275"/>
      <c r="CX34" s="275"/>
      <c r="CY34" s="275"/>
      <c r="CZ34" s="275"/>
      <c r="DA34" s="275"/>
      <c r="DB34" s="275"/>
      <c r="DC34" s="275"/>
      <c r="DD34" s="275"/>
      <c r="DE34" s="275"/>
      <c r="DF34" s="275"/>
      <c r="DG34" s="275"/>
      <c r="DH34" s="275"/>
      <c r="DI34" s="276"/>
      <c r="DJ34" s="238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40"/>
      <c r="EB34" s="274"/>
      <c r="EC34" s="275"/>
      <c r="ED34" s="275"/>
      <c r="EE34" s="275"/>
      <c r="EF34" s="275"/>
      <c r="EG34" s="275"/>
      <c r="EH34" s="275"/>
      <c r="EI34" s="275"/>
      <c r="EJ34" s="275"/>
      <c r="EK34" s="275"/>
      <c r="EL34" s="275"/>
      <c r="EM34" s="275"/>
      <c r="EN34" s="275"/>
      <c r="EO34" s="275"/>
      <c r="EP34" s="275"/>
      <c r="EQ34" s="275"/>
      <c r="ER34" s="275"/>
      <c r="ES34" s="276"/>
      <c r="ET34" s="244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6"/>
      <c r="FL34" s="222"/>
      <c r="FM34" s="223"/>
      <c r="FN34" s="223"/>
      <c r="FO34" s="223"/>
      <c r="FP34" s="223"/>
      <c r="FQ34" s="223"/>
      <c r="FR34" s="223"/>
      <c r="FS34" s="223"/>
      <c r="FT34" s="223"/>
      <c r="FU34" s="223"/>
      <c r="FV34" s="223"/>
      <c r="FW34" s="223"/>
      <c r="FX34" s="223"/>
      <c r="FY34" s="223"/>
      <c r="FZ34" s="223"/>
      <c r="GA34" s="223"/>
      <c r="GB34" s="223"/>
      <c r="GC34" s="224"/>
      <c r="GD34" s="112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4"/>
    </row>
    <row r="35" spans="1:203" ht="12" customHeight="1">
      <c r="A35" s="144" t="s">
        <v>189</v>
      </c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5"/>
      <c r="BZ35" s="65" t="s">
        <v>185</v>
      </c>
      <c r="CA35" s="66"/>
      <c r="CB35" s="66"/>
      <c r="CC35" s="66"/>
      <c r="CD35" s="66"/>
      <c r="CE35" s="66"/>
      <c r="CF35" s="66"/>
      <c r="CG35" s="97">
        <v>180</v>
      </c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250">
        <v>1063151.1299999999</v>
      </c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33">
        <f>SUM(CR35:ES35)</f>
        <v>1063151.1299999999</v>
      </c>
      <c r="EU35" s="233"/>
      <c r="EV35" s="233"/>
      <c r="EW35" s="233"/>
      <c r="EX35" s="233"/>
      <c r="EY35" s="233"/>
      <c r="EZ35" s="233"/>
      <c r="FA35" s="233"/>
      <c r="FB35" s="233"/>
      <c r="FC35" s="233"/>
      <c r="FD35" s="233"/>
      <c r="FE35" s="233"/>
      <c r="FF35" s="233"/>
      <c r="FG35" s="233"/>
      <c r="FH35" s="233"/>
      <c r="FI35" s="233"/>
      <c r="FJ35" s="233"/>
      <c r="FK35" s="234"/>
    </row>
    <row r="36" spans="1:203" ht="12" customHeight="1">
      <c r="A36" s="144" t="s">
        <v>190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5"/>
      <c r="BZ36" s="65" t="s">
        <v>186</v>
      </c>
      <c r="CA36" s="66"/>
      <c r="CB36" s="66"/>
      <c r="CC36" s="66"/>
      <c r="CD36" s="66"/>
      <c r="CE36" s="66"/>
      <c r="CF36" s="66"/>
      <c r="CG36" s="97">
        <v>180</v>
      </c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33">
        <f>SUM(CR36:ES36)</f>
        <v>0</v>
      </c>
      <c r="EU36" s="233"/>
      <c r="EV36" s="233"/>
      <c r="EW36" s="233"/>
      <c r="EX36" s="233"/>
      <c r="EY36" s="233"/>
      <c r="EZ36" s="233"/>
      <c r="FA36" s="233"/>
      <c r="FB36" s="233"/>
      <c r="FC36" s="233"/>
      <c r="FD36" s="233"/>
      <c r="FE36" s="233"/>
      <c r="FF36" s="233"/>
      <c r="FG36" s="233"/>
      <c r="FH36" s="233"/>
      <c r="FI36" s="233"/>
      <c r="FJ36" s="233"/>
      <c r="FK36" s="234"/>
    </row>
    <row r="37" spans="1:203" ht="12" customHeight="1">
      <c r="A37" s="144" t="s">
        <v>191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5"/>
      <c r="BZ37" s="65" t="s">
        <v>187</v>
      </c>
      <c r="CA37" s="66"/>
      <c r="CB37" s="66"/>
      <c r="CC37" s="66"/>
      <c r="CD37" s="66"/>
      <c r="CE37" s="66"/>
      <c r="CF37" s="66"/>
      <c r="CG37" s="97">
        <v>180</v>
      </c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0">
        <f>148831.54-86931.54</f>
        <v>61900.000000000015</v>
      </c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33">
        <f>SUM(CR37:ES37)</f>
        <v>61900.000000000015</v>
      </c>
      <c r="EU37" s="233"/>
      <c r="EV37" s="233"/>
      <c r="EW37" s="233"/>
      <c r="EX37" s="233"/>
      <c r="EY37" s="233"/>
      <c r="EZ37" s="233"/>
      <c r="FA37" s="233"/>
      <c r="FB37" s="233"/>
      <c r="FC37" s="233"/>
      <c r="FD37" s="233"/>
      <c r="FE37" s="233"/>
      <c r="FF37" s="233"/>
      <c r="FG37" s="233"/>
      <c r="FH37" s="233"/>
      <c r="FI37" s="233"/>
      <c r="FJ37" s="233"/>
      <c r="FK37" s="234"/>
      <c r="FS37" s="228" t="s">
        <v>262</v>
      </c>
      <c r="FT37" s="228"/>
      <c r="FU37" s="228"/>
      <c r="FV37" s="228"/>
      <c r="FW37" s="228"/>
      <c r="FX37" s="228"/>
      <c r="FY37" s="228"/>
      <c r="FZ37" s="228"/>
      <c r="GA37" s="228"/>
      <c r="GB37" s="228"/>
      <c r="GC37" s="228"/>
      <c r="GD37" s="228"/>
      <c r="GE37" s="228"/>
      <c r="GF37" s="228"/>
    </row>
    <row r="38" spans="1:203" ht="15" customHeight="1">
      <c r="A38" s="168" t="s">
        <v>27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9"/>
      <c r="BZ38" s="65" t="s">
        <v>14</v>
      </c>
      <c r="CA38" s="66"/>
      <c r="CB38" s="66"/>
      <c r="CC38" s="66"/>
      <c r="CD38" s="66"/>
      <c r="CE38" s="66"/>
      <c r="CF38" s="66"/>
      <c r="CG38" s="97">
        <v>130</v>
      </c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33">
        <f>SUM(CR38:ES38)</f>
        <v>0</v>
      </c>
      <c r="EU38" s="233"/>
      <c r="EV38" s="233"/>
      <c r="EW38" s="233"/>
      <c r="EX38" s="233"/>
      <c r="EY38" s="233"/>
      <c r="EZ38" s="233"/>
      <c r="FA38" s="233"/>
      <c r="FB38" s="233"/>
      <c r="FC38" s="233"/>
      <c r="FD38" s="233"/>
      <c r="FE38" s="233"/>
      <c r="FF38" s="233"/>
      <c r="FG38" s="233"/>
      <c r="FH38" s="233"/>
      <c r="FI38" s="233"/>
      <c r="FJ38" s="233"/>
      <c r="FK38" s="234"/>
      <c r="FS38" s="228">
        <v>61900</v>
      </c>
      <c r="FT38" s="228"/>
      <c r="FU38" s="228"/>
      <c r="FV38" s="228"/>
      <c r="FW38" s="228"/>
      <c r="FX38" s="228"/>
      <c r="FY38" s="228"/>
      <c r="FZ38" s="228"/>
      <c r="GA38" s="228"/>
      <c r="GB38" s="228"/>
      <c r="GC38" s="228"/>
      <c r="GD38" s="228"/>
      <c r="GE38" s="228"/>
      <c r="GF38" s="228"/>
    </row>
    <row r="39" spans="1:203" ht="15" customHeight="1">
      <c r="FK39" s="41" t="s">
        <v>166</v>
      </c>
    </row>
    <row r="40" spans="1:203" s="12" customFormat="1" ht="33" customHeight="1">
      <c r="A40" s="161" t="s">
        <v>136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 t="s">
        <v>137</v>
      </c>
      <c r="CA40" s="123"/>
      <c r="CB40" s="123"/>
      <c r="CC40" s="123"/>
      <c r="CD40" s="123"/>
      <c r="CE40" s="123"/>
      <c r="CF40" s="123"/>
      <c r="CG40" s="123" t="s">
        <v>173</v>
      </c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253" t="s">
        <v>174</v>
      </c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 t="s">
        <v>175</v>
      </c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 t="s">
        <v>2</v>
      </c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 t="s">
        <v>1</v>
      </c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6"/>
      <c r="FL40" s="39"/>
      <c r="FM40" s="39"/>
      <c r="FN40" s="39"/>
    </row>
    <row r="41" spans="1:203" s="13" customFormat="1" ht="12" customHeight="1" thickBot="1">
      <c r="A41" s="158">
        <v>1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98">
        <v>2</v>
      </c>
      <c r="CA41" s="98"/>
      <c r="CB41" s="98"/>
      <c r="CC41" s="98"/>
      <c r="CD41" s="98"/>
      <c r="CE41" s="98"/>
      <c r="CF41" s="98"/>
      <c r="CG41" s="98">
        <v>3</v>
      </c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255">
        <v>4</v>
      </c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>
        <v>5</v>
      </c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>
        <v>6</v>
      </c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>
        <v>7</v>
      </c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69"/>
      <c r="FL41" s="40"/>
      <c r="FM41" s="40"/>
      <c r="FN41" s="40"/>
    </row>
    <row r="42" spans="1:203" ht="25.5" customHeight="1">
      <c r="A42" s="191" t="s">
        <v>241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2"/>
      <c r="BZ42" s="138" t="s">
        <v>30</v>
      </c>
      <c r="CA42" s="139"/>
      <c r="CB42" s="139"/>
      <c r="CC42" s="139"/>
      <c r="CD42" s="139"/>
      <c r="CE42" s="139"/>
      <c r="CF42" s="139"/>
      <c r="CG42" s="140">
        <v>200</v>
      </c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254">
        <f>CR43+CR48+CR56+CR60+CR64+CR68+CR72+CR76+CR81</f>
        <v>2001711.53</v>
      </c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>
        <f>DJ43+DJ48+DJ56+DJ60+DJ64+DJ68+DJ72+DJ76+DJ81</f>
        <v>47946236.149999999</v>
      </c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>
        <f>EB43+EB48+EB56+EB60+EB64+EB68+EB72+EB76+EB81</f>
        <v>0</v>
      </c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>
        <f>SUM(CR42:ES42)</f>
        <v>49947947.68</v>
      </c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70"/>
    </row>
    <row r="43" spans="1:203" ht="15" customHeight="1">
      <c r="A43" s="162" t="s">
        <v>147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3"/>
      <c r="BZ43" s="65" t="s">
        <v>31</v>
      </c>
      <c r="CA43" s="66"/>
      <c r="CB43" s="66"/>
      <c r="CC43" s="66"/>
      <c r="CD43" s="66"/>
      <c r="CE43" s="66"/>
      <c r="CF43" s="66"/>
      <c r="CG43" s="97">
        <v>210</v>
      </c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233">
        <f>SUM(CR44:DI47)</f>
        <v>785413.03</v>
      </c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>
        <f>SUM(DJ44:EA47)</f>
        <v>39270621.049999997</v>
      </c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33">
        <f>SUM(CR43:ES43)</f>
        <v>40056034.079999998</v>
      </c>
      <c r="EU43" s="233"/>
      <c r="EV43" s="233"/>
      <c r="EW43" s="233"/>
      <c r="EX43" s="233"/>
      <c r="EY43" s="233"/>
      <c r="EZ43" s="233"/>
      <c r="FA43" s="233"/>
      <c r="FB43" s="233"/>
      <c r="FC43" s="233"/>
      <c r="FD43" s="233"/>
      <c r="FE43" s="233"/>
      <c r="FF43" s="233"/>
      <c r="FG43" s="233"/>
      <c r="FH43" s="233"/>
      <c r="FI43" s="233"/>
      <c r="FJ43" s="233"/>
      <c r="FK43" s="234"/>
    </row>
    <row r="44" spans="1:203" ht="12" customHeight="1">
      <c r="A44" s="164" t="s">
        <v>23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5"/>
      <c r="BZ44" s="79" t="s">
        <v>32</v>
      </c>
      <c r="CA44" s="80"/>
      <c r="CB44" s="80"/>
      <c r="CC44" s="80"/>
      <c r="CD44" s="80"/>
      <c r="CE44" s="80"/>
      <c r="CF44" s="81"/>
      <c r="CG44" s="73">
        <v>211</v>
      </c>
      <c r="CH44" s="74"/>
      <c r="CI44" s="74"/>
      <c r="CJ44" s="74"/>
      <c r="CK44" s="74"/>
      <c r="CL44" s="74"/>
      <c r="CM44" s="74"/>
      <c r="CN44" s="74"/>
      <c r="CO44" s="74"/>
      <c r="CP44" s="74"/>
      <c r="CQ44" s="75"/>
      <c r="CR44" s="235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7"/>
      <c r="DJ44" s="235">
        <v>30483440.800000001</v>
      </c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36"/>
      <c r="DX44" s="236"/>
      <c r="DY44" s="236"/>
      <c r="DZ44" s="236"/>
      <c r="EA44" s="237"/>
      <c r="EB44" s="271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3"/>
      <c r="ET44" s="241">
        <f>SUM(CR44:ES45)</f>
        <v>30483440.800000001</v>
      </c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3"/>
    </row>
    <row r="45" spans="1:203" ht="12" customHeight="1">
      <c r="A45" s="142" t="s">
        <v>159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3"/>
      <c r="BZ45" s="82"/>
      <c r="CA45" s="83"/>
      <c r="CB45" s="83"/>
      <c r="CC45" s="83"/>
      <c r="CD45" s="83"/>
      <c r="CE45" s="83"/>
      <c r="CF45" s="84"/>
      <c r="CG45" s="76"/>
      <c r="CH45" s="77"/>
      <c r="CI45" s="77"/>
      <c r="CJ45" s="77"/>
      <c r="CK45" s="77"/>
      <c r="CL45" s="77"/>
      <c r="CM45" s="77"/>
      <c r="CN45" s="77"/>
      <c r="CO45" s="77"/>
      <c r="CP45" s="77"/>
      <c r="CQ45" s="78"/>
      <c r="CR45" s="238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40"/>
      <c r="DJ45" s="238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40"/>
      <c r="EB45" s="274"/>
      <c r="EC45" s="275"/>
      <c r="ED45" s="275"/>
      <c r="EE45" s="275"/>
      <c r="EF45" s="275"/>
      <c r="EG45" s="275"/>
      <c r="EH45" s="275"/>
      <c r="EI45" s="275"/>
      <c r="EJ45" s="275"/>
      <c r="EK45" s="275"/>
      <c r="EL45" s="275"/>
      <c r="EM45" s="275"/>
      <c r="EN45" s="275"/>
      <c r="EO45" s="275"/>
      <c r="EP45" s="275"/>
      <c r="EQ45" s="275"/>
      <c r="ER45" s="275"/>
      <c r="ES45" s="276"/>
      <c r="ET45" s="244"/>
      <c r="EU45" s="245"/>
      <c r="EV45" s="245"/>
      <c r="EW45" s="245"/>
      <c r="EX45" s="245"/>
      <c r="EY45" s="245"/>
      <c r="EZ45" s="245"/>
      <c r="FA45" s="245"/>
      <c r="FB45" s="245"/>
      <c r="FC45" s="245"/>
      <c r="FD45" s="245"/>
      <c r="FE45" s="245"/>
      <c r="FF45" s="245"/>
      <c r="FG45" s="245"/>
      <c r="FH45" s="245"/>
      <c r="FI45" s="245"/>
      <c r="FJ45" s="245"/>
      <c r="FK45" s="246"/>
    </row>
    <row r="46" spans="1:203" ht="15" customHeight="1">
      <c r="A46" s="144" t="s">
        <v>35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5"/>
      <c r="BZ46" s="65" t="s">
        <v>33</v>
      </c>
      <c r="CA46" s="66"/>
      <c r="CB46" s="66"/>
      <c r="CC46" s="66"/>
      <c r="CD46" s="66"/>
      <c r="CE46" s="66"/>
      <c r="CF46" s="66"/>
      <c r="CG46" s="97">
        <v>212</v>
      </c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250">
        <v>785413.03</v>
      </c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/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33">
        <f>SUM(CR46:ES46)</f>
        <v>785413.03</v>
      </c>
      <c r="EU46" s="233"/>
      <c r="EV46" s="233"/>
      <c r="EW46" s="233"/>
      <c r="EX46" s="233"/>
      <c r="EY46" s="233"/>
      <c r="EZ46" s="233"/>
      <c r="FA46" s="233"/>
      <c r="FB46" s="233"/>
      <c r="FC46" s="233"/>
      <c r="FD46" s="233"/>
      <c r="FE46" s="233"/>
      <c r="FF46" s="233"/>
      <c r="FG46" s="233"/>
      <c r="FH46" s="233"/>
      <c r="FI46" s="233"/>
      <c r="FJ46" s="233"/>
      <c r="FK46" s="234"/>
    </row>
    <row r="47" spans="1:203" ht="15" customHeight="1">
      <c r="A47" s="144" t="s">
        <v>148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5"/>
      <c r="BZ47" s="65" t="s">
        <v>34</v>
      </c>
      <c r="CA47" s="66"/>
      <c r="CB47" s="66"/>
      <c r="CC47" s="66"/>
      <c r="CD47" s="66"/>
      <c r="CE47" s="66"/>
      <c r="CF47" s="66"/>
      <c r="CG47" s="97">
        <v>213</v>
      </c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>
        <v>8787180.25</v>
      </c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33">
        <f>SUM(CR47:ES47)</f>
        <v>8787180.25</v>
      </c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3"/>
      <c r="FK47" s="234"/>
    </row>
    <row r="48" spans="1:203" ht="15" customHeight="1">
      <c r="A48" s="162" t="s">
        <v>149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3"/>
      <c r="BZ48" s="65" t="s">
        <v>36</v>
      </c>
      <c r="CA48" s="66"/>
      <c r="CB48" s="66"/>
      <c r="CC48" s="66"/>
      <c r="CD48" s="66"/>
      <c r="CE48" s="66"/>
      <c r="CF48" s="66"/>
      <c r="CG48" s="97">
        <v>220</v>
      </c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233">
        <f>SUM(CR49:DI55)</f>
        <v>1010071.5</v>
      </c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>
        <f>SUM(DJ49:EA55)</f>
        <v>3287337.7799999993</v>
      </c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33"/>
      <c r="DW48" s="233"/>
      <c r="DX48" s="233"/>
      <c r="DY48" s="233"/>
      <c r="DZ48" s="233"/>
      <c r="EA48" s="233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33">
        <f>SUM(CR48:ES48)</f>
        <v>4297409.2799999993</v>
      </c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3"/>
      <c r="FK48" s="234"/>
    </row>
    <row r="49" spans="1:167" ht="12" customHeight="1">
      <c r="A49" s="164" t="s">
        <v>23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5"/>
      <c r="BZ49" s="79" t="s">
        <v>37</v>
      </c>
      <c r="CA49" s="80"/>
      <c r="CB49" s="80"/>
      <c r="CC49" s="80"/>
      <c r="CD49" s="80"/>
      <c r="CE49" s="80"/>
      <c r="CF49" s="81"/>
      <c r="CG49" s="73">
        <v>221</v>
      </c>
      <c r="CH49" s="74"/>
      <c r="CI49" s="74"/>
      <c r="CJ49" s="74"/>
      <c r="CK49" s="74"/>
      <c r="CL49" s="74"/>
      <c r="CM49" s="74"/>
      <c r="CN49" s="74"/>
      <c r="CO49" s="74"/>
      <c r="CP49" s="74"/>
      <c r="CQ49" s="75"/>
      <c r="CR49" s="235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7"/>
      <c r="DJ49" s="235">
        <v>25890.639999999999</v>
      </c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7"/>
      <c r="EB49" s="271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3"/>
      <c r="ET49" s="241">
        <f>SUM(CR49:ES50)</f>
        <v>25890.639999999999</v>
      </c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3"/>
    </row>
    <row r="50" spans="1:167" ht="12" customHeight="1">
      <c r="A50" s="142" t="s">
        <v>43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3"/>
      <c r="BZ50" s="82"/>
      <c r="CA50" s="83"/>
      <c r="CB50" s="83"/>
      <c r="CC50" s="83"/>
      <c r="CD50" s="83"/>
      <c r="CE50" s="83"/>
      <c r="CF50" s="84"/>
      <c r="CG50" s="76"/>
      <c r="CH50" s="77"/>
      <c r="CI50" s="77"/>
      <c r="CJ50" s="77"/>
      <c r="CK50" s="77"/>
      <c r="CL50" s="77"/>
      <c r="CM50" s="77"/>
      <c r="CN50" s="77"/>
      <c r="CO50" s="77"/>
      <c r="CP50" s="77"/>
      <c r="CQ50" s="78"/>
      <c r="CR50" s="238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40"/>
      <c r="DJ50" s="238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39"/>
      <c r="DW50" s="239"/>
      <c r="DX50" s="239"/>
      <c r="DY50" s="239"/>
      <c r="DZ50" s="239"/>
      <c r="EA50" s="240"/>
      <c r="EB50" s="274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6"/>
      <c r="ET50" s="244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6"/>
    </row>
    <row r="51" spans="1:167" ht="15" customHeight="1">
      <c r="A51" s="144" t="s">
        <v>44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5"/>
      <c r="BZ51" s="65" t="s">
        <v>38</v>
      </c>
      <c r="CA51" s="66"/>
      <c r="CB51" s="66"/>
      <c r="CC51" s="66"/>
      <c r="CD51" s="66"/>
      <c r="CE51" s="66"/>
      <c r="CF51" s="66"/>
      <c r="CG51" s="97">
        <v>222</v>
      </c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250">
        <v>87944</v>
      </c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>
        <v>17804.439999999999</v>
      </c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33">
        <f t="shared" ref="ET51:ET56" si="0">SUM(CR51:ES51)</f>
        <v>105748.44</v>
      </c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4"/>
    </row>
    <row r="52" spans="1:167" ht="15" customHeight="1">
      <c r="A52" s="144" t="s">
        <v>45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5"/>
      <c r="BZ52" s="65" t="s">
        <v>39</v>
      </c>
      <c r="CA52" s="66"/>
      <c r="CB52" s="66"/>
      <c r="CC52" s="66"/>
      <c r="CD52" s="66"/>
      <c r="CE52" s="66"/>
      <c r="CF52" s="66"/>
      <c r="CG52" s="97">
        <v>223</v>
      </c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>
        <v>2803746.76</v>
      </c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33">
        <f t="shared" si="0"/>
        <v>2803746.76</v>
      </c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3"/>
      <c r="FK52" s="234"/>
    </row>
    <row r="53" spans="1:167" ht="15" customHeight="1">
      <c r="A53" s="144" t="s">
        <v>46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5"/>
      <c r="BZ53" s="65" t="s">
        <v>40</v>
      </c>
      <c r="CA53" s="66"/>
      <c r="CB53" s="66"/>
      <c r="CC53" s="66"/>
      <c r="CD53" s="66"/>
      <c r="CE53" s="66"/>
      <c r="CF53" s="66"/>
      <c r="CG53" s="97">
        <v>224</v>
      </c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250"/>
      <c r="CS53" s="250"/>
      <c r="CT53" s="250"/>
      <c r="CU53" s="250"/>
      <c r="CV53" s="250"/>
      <c r="CW53" s="250"/>
      <c r="CX53" s="250"/>
      <c r="CY53" s="250"/>
      <c r="CZ53" s="250"/>
      <c r="DA53" s="250"/>
      <c r="DB53" s="250"/>
      <c r="DC53" s="250"/>
      <c r="DD53" s="250"/>
      <c r="DE53" s="250"/>
      <c r="DF53" s="250"/>
      <c r="DG53" s="250"/>
      <c r="DH53" s="250"/>
      <c r="DI53" s="250"/>
      <c r="DJ53" s="250"/>
      <c r="DK53" s="250"/>
      <c r="DL53" s="250"/>
      <c r="DM53" s="250"/>
      <c r="DN53" s="250"/>
      <c r="DO53" s="250"/>
      <c r="DP53" s="250"/>
      <c r="DQ53" s="250"/>
      <c r="DR53" s="250"/>
      <c r="DS53" s="250"/>
      <c r="DT53" s="250"/>
      <c r="DU53" s="250"/>
      <c r="DV53" s="250"/>
      <c r="DW53" s="250"/>
      <c r="DX53" s="250"/>
      <c r="DY53" s="250"/>
      <c r="DZ53" s="250"/>
      <c r="EA53" s="250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33">
        <f t="shared" si="0"/>
        <v>0</v>
      </c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3"/>
      <c r="FK53" s="234"/>
    </row>
    <row r="54" spans="1:167" ht="15" customHeight="1">
      <c r="A54" s="144" t="s">
        <v>150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5"/>
      <c r="BZ54" s="65" t="s">
        <v>41</v>
      </c>
      <c r="CA54" s="66"/>
      <c r="CB54" s="66"/>
      <c r="CC54" s="66"/>
      <c r="CD54" s="66"/>
      <c r="CE54" s="66"/>
      <c r="CF54" s="66"/>
      <c r="CG54" s="97">
        <v>225</v>
      </c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250">
        <v>874805</v>
      </c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>
        <v>-478166.03</v>
      </c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33">
        <f t="shared" si="0"/>
        <v>396638.97</v>
      </c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3"/>
      <c r="FK54" s="234"/>
    </row>
    <row r="55" spans="1:167" ht="15" customHeight="1">
      <c r="A55" s="144" t="s">
        <v>151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5"/>
      <c r="BZ55" s="65" t="s">
        <v>42</v>
      </c>
      <c r="CA55" s="66"/>
      <c r="CB55" s="66"/>
      <c r="CC55" s="66"/>
      <c r="CD55" s="66"/>
      <c r="CE55" s="66"/>
      <c r="CF55" s="66"/>
      <c r="CG55" s="97">
        <v>226</v>
      </c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250">
        <v>47322.5</v>
      </c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>
        <v>918061.97</v>
      </c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33">
        <f t="shared" si="0"/>
        <v>965384.47</v>
      </c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3"/>
      <c r="FK55" s="234"/>
    </row>
    <row r="56" spans="1:167" ht="15" customHeight="1">
      <c r="A56" s="162" t="s">
        <v>192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3"/>
      <c r="BZ56" s="65" t="s">
        <v>47</v>
      </c>
      <c r="CA56" s="66"/>
      <c r="CB56" s="66"/>
      <c r="CC56" s="66"/>
      <c r="CD56" s="66"/>
      <c r="CE56" s="66"/>
      <c r="CF56" s="66"/>
      <c r="CG56" s="97">
        <v>230</v>
      </c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233">
        <f>SUM(CR57:DI59)</f>
        <v>0</v>
      </c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>
        <f>SUM(DJ57:EA59)</f>
        <v>0</v>
      </c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33"/>
      <c r="DW56" s="233"/>
      <c r="DX56" s="233"/>
      <c r="DY56" s="233"/>
      <c r="DZ56" s="233"/>
      <c r="EA56" s="233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33">
        <f t="shared" si="0"/>
        <v>0</v>
      </c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3"/>
      <c r="FK56" s="234"/>
    </row>
    <row r="57" spans="1:167" ht="12" customHeight="1">
      <c r="A57" s="164" t="s">
        <v>23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5"/>
      <c r="BZ57" s="79" t="s">
        <v>48</v>
      </c>
      <c r="CA57" s="80"/>
      <c r="CB57" s="80"/>
      <c r="CC57" s="80"/>
      <c r="CD57" s="80"/>
      <c r="CE57" s="80"/>
      <c r="CF57" s="81"/>
      <c r="CG57" s="73">
        <v>231</v>
      </c>
      <c r="CH57" s="74"/>
      <c r="CI57" s="74"/>
      <c r="CJ57" s="74"/>
      <c r="CK57" s="74"/>
      <c r="CL57" s="74"/>
      <c r="CM57" s="74"/>
      <c r="CN57" s="74"/>
      <c r="CO57" s="74"/>
      <c r="CP57" s="74"/>
      <c r="CQ57" s="75"/>
      <c r="CR57" s="271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3"/>
      <c r="DJ57" s="235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7"/>
      <c r="EB57" s="271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3"/>
      <c r="ET57" s="241">
        <f>SUM(CR57:ES58)</f>
        <v>0</v>
      </c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3"/>
    </row>
    <row r="58" spans="1:167" ht="12" customHeight="1">
      <c r="A58" s="142" t="s">
        <v>193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3"/>
      <c r="BZ58" s="82"/>
      <c r="CA58" s="83"/>
      <c r="CB58" s="83"/>
      <c r="CC58" s="83"/>
      <c r="CD58" s="83"/>
      <c r="CE58" s="83"/>
      <c r="CF58" s="84"/>
      <c r="CG58" s="76"/>
      <c r="CH58" s="77"/>
      <c r="CI58" s="77"/>
      <c r="CJ58" s="77"/>
      <c r="CK58" s="77"/>
      <c r="CL58" s="77"/>
      <c r="CM58" s="77"/>
      <c r="CN58" s="77"/>
      <c r="CO58" s="77"/>
      <c r="CP58" s="77"/>
      <c r="CQ58" s="78"/>
      <c r="CR58" s="274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6"/>
      <c r="DJ58" s="238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39"/>
      <c r="DW58" s="239"/>
      <c r="DX58" s="239"/>
      <c r="DY58" s="239"/>
      <c r="DZ58" s="239"/>
      <c r="EA58" s="240"/>
      <c r="EB58" s="274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6"/>
      <c r="ET58" s="244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6"/>
    </row>
    <row r="59" spans="1:167" ht="15" customHeight="1">
      <c r="A59" s="144" t="s">
        <v>194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5"/>
      <c r="BZ59" s="65" t="s">
        <v>49</v>
      </c>
      <c r="CA59" s="66"/>
      <c r="CB59" s="66"/>
      <c r="CC59" s="66"/>
      <c r="CD59" s="66"/>
      <c r="CE59" s="66"/>
      <c r="CF59" s="66"/>
      <c r="CG59" s="97">
        <v>232</v>
      </c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33">
        <f>SUM(CR59:ES59)</f>
        <v>0</v>
      </c>
      <c r="EU59" s="233"/>
      <c r="EV59" s="233"/>
      <c r="EW59" s="233"/>
      <c r="EX59" s="233"/>
      <c r="EY59" s="233"/>
      <c r="EZ59" s="233"/>
      <c r="FA59" s="233"/>
      <c r="FB59" s="233"/>
      <c r="FC59" s="233"/>
      <c r="FD59" s="233"/>
      <c r="FE59" s="233"/>
      <c r="FF59" s="233"/>
      <c r="FG59" s="233"/>
      <c r="FH59" s="233"/>
      <c r="FI59" s="233"/>
      <c r="FJ59" s="233"/>
      <c r="FK59" s="234"/>
    </row>
    <row r="60" spans="1:167" ht="15" customHeight="1">
      <c r="A60" s="162" t="s">
        <v>152</v>
      </c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3"/>
      <c r="BZ60" s="65" t="s">
        <v>50</v>
      </c>
      <c r="CA60" s="66"/>
      <c r="CB60" s="66"/>
      <c r="CC60" s="66"/>
      <c r="CD60" s="66"/>
      <c r="CE60" s="66"/>
      <c r="CF60" s="66"/>
      <c r="CG60" s="97">
        <v>240</v>
      </c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233">
        <f>SUM(CR61:DI63)</f>
        <v>0</v>
      </c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>
        <f>SUM(DJ61:EA63)</f>
        <v>99130.03</v>
      </c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33"/>
      <c r="DW60" s="233"/>
      <c r="DX60" s="233"/>
      <c r="DY60" s="233"/>
      <c r="DZ60" s="233"/>
      <c r="EA60" s="233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33">
        <f>SUM(CR60:ES60)</f>
        <v>99130.03</v>
      </c>
      <c r="EU60" s="233"/>
      <c r="EV60" s="233"/>
      <c r="EW60" s="233"/>
      <c r="EX60" s="233"/>
      <c r="EY60" s="233"/>
      <c r="EZ60" s="233"/>
      <c r="FA60" s="233"/>
      <c r="FB60" s="233"/>
      <c r="FC60" s="233"/>
      <c r="FD60" s="233"/>
      <c r="FE60" s="233"/>
      <c r="FF60" s="233"/>
      <c r="FG60" s="233"/>
      <c r="FH60" s="233"/>
      <c r="FI60" s="233"/>
      <c r="FJ60" s="233"/>
      <c r="FK60" s="234"/>
    </row>
    <row r="61" spans="1:167" ht="12" customHeight="1">
      <c r="A61" s="164" t="s">
        <v>23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5"/>
      <c r="BZ61" s="79" t="s">
        <v>51</v>
      </c>
      <c r="CA61" s="80"/>
      <c r="CB61" s="80"/>
      <c r="CC61" s="80"/>
      <c r="CD61" s="80"/>
      <c r="CE61" s="80"/>
      <c r="CF61" s="81"/>
      <c r="CG61" s="73">
        <v>241</v>
      </c>
      <c r="CH61" s="74"/>
      <c r="CI61" s="74"/>
      <c r="CJ61" s="74"/>
      <c r="CK61" s="74"/>
      <c r="CL61" s="74"/>
      <c r="CM61" s="74"/>
      <c r="CN61" s="74"/>
      <c r="CO61" s="74"/>
      <c r="CP61" s="74"/>
      <c r="CQ61" s="75"/>
      <c r="CR61" s="235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7"/>
      <c r="DJ61" s="235">
        <v>99130.03</v>
      </c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7"/>
      <c r="EB61" s="271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3"/>
      <c r="ET61" s="241">
        <f>SUM(CR61:ES62)</f>
        <v>99130.03</v>
      </c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3"/>
    </row>
    <row r="62" spans="1:167">
      <c r="A62" s="142" t="s">
        <v>153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3"/>
      <c r="BZ62" s="82"/>
      <c r="CA62" s="83"/>
      <c r="CB62" s="83"/>
      <c r="CC62" s="83"/>
      <c r="CD62" s="83"/>
      <c r="CE62" s="83"/>
      <c r="CF62" s="84"/>
      <c r="CG62" s="76"/>
      <c r="CH62" s="77"/>
      <c r="CI62" s="77"/>
      <c r="CJ62" s="77"/>
      <c r="CK62" s="77"/>
      <c r="CL62" s="77"/>
      <c r="CM62" s="77"/>
      <c r="CN62" s="77"/>
      <c r="CO62" s="77"/>
      <c r="CP62" s="77"/>
      <c r="CQ62" s="78"/>
      <c r="CR62" s="238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40"/>
      <c r="DJ62" s="238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40"/>
      <c r="EB62" s="274"/>
      <c r="EC62" s="275"/>
      <c r="ED62" s="275"/>
      <c r="EE62" s="275"/>
      <c r="EF62" s="275"/>
      <c r="EG62" s="275"/>
      <c r="EH62" s="275"/>
      <c r="EI62" s="275"/>
      <c r="EJ62" s="275"/>
      <c r="EK62" s="275"/>
      <c r="EL62" s="275"/>
      <c r="EM62" s="275"/>
      <c r="EN62" s="275"/>
      <c r="EO62" s="275"/>
      <c r="EP62" s="275"/>
      <c r="EQ62" s="275"/>
      <c r="ER62" s="275"/>
      <c r="ES62" s="276"/>
      <c r="ET62" s="244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6"/>
    </row>
    <row r="63" spans="1:167" ht="22.5" customHeight="1">
      <c r="A63" s="144" t="s">
        <v>154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5"/>
      <c r="BZ63" s="65" t="s">
        <v>52</v>
      </c>
      <c r="CA63" s="66"/>
      <c r="CB63" s="66"/>
      <c r="CC63" s="66"/>
      <c r="CD63" s="66"/>
      <c r="CE63" s="66"/>
      <c r="CF63" s="66"/>
      <c r="CG63" s="97">
        <v>242</v>
      </c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33">
        <f>SUM(CR63:ES63)</f>
        <v>0</v>
      </c>
      <c r="EU63" s="233"/>
      <c r="EV63" s="233"/>
      <c r="EW63" s="233"/>
      <c r="EX63" s="233"/>
      <c r="EY63" s="233"/>
      <c r="EZ63" s="233"/>
      <c r="FA63" s="233"/>
      <c r="FB63" s="233"/>
      <c r="FC63" s="233"/>
      <c r="FD63" s="233"/>
      <c r="FE63" s="233"/>
      <c r="FF63" s="233"/>
      <c r="FG63" s="233"/>
      <c r="FH63" s="233"/>
      <c r="FI63" s="233"/>
      <c r="FJ63" s="233"/>
      <c r="FK63" s="234"/>
    </row>
    <row r="64" spans="1:167" ht="15" customHeight="1">
      <c r="A64" s="162" t="s">
        <v>155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3"/>
      <c r="BZ64" s="65" t="s">
        <v>53</v>
      </c>
      <c r="CA64" s="66"/>
      <c r="CB64" s="66"/>
      <c r="CC64" s="66"/>
      <c r="CD64" s="66"/>
      <c r="CE64" s="66"/>
      <c r="CF64" s="66"/>
      <c r="CG64" s="97">
        <v>250</v>
      </c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233">
        <f>SUM(CR65:DI67)</f>
        <v>0</v>
      </c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>
        <f>SUM(DJ65:EA67)</f>
        <v>0</v>
      </c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33">
        <f>SUM(CR64:ES64)</f>
        <v>0</v>
      </c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4"/>
    </row>
    <row r="65" spans="1:204" ht="12" customHeight="1">
      <c r="A65" s="164" t="s">
        <v>23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5"/>
      <c r="BZ65" s="79" t="s">
        <v>54</v>
      </c>
      <c r="CA65" s="80"/>
      <c r="CB65" s="80"/>
      <c r="CC65" s="80"/>
      <c r="CD65" s="80"/>
      <c r="CE65" s="80"/>
      <c r="CF65" s="81"/>
      <c r="CG65" s="73">
        <v>252</v>
      </c>
      <c r="CH65" s="74"/>
      <c r="CI65" s="74"/>
      <c r="CJ65" s="74"/>
      <c r="CK65" s="74"/>
      <c r="CL65" s="74"/>
      <c r="CM65" s="74"/>
      <c r="CN65" s="74"/>
      <c r="CO65" s="74"/>
      <c r="CP65" s="74"/>
      <c r="CQ65" s="75"/>
      <c r="CR65" s="235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7"/>
      <c r="DJ65" s="235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7"/>
      <c r="EB65" s="271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3"/>
      <c r="ET65" s="241">
        <f>SUM(CR65:ES66)</f>
        <v>0</v>
      </c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3"/>
    </row>
    <row r="66" spans="1:204" ht="22.5" customHeight="1">
      <c r="A66" s="142" t="s">
        <v>56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3"/>
      <c r="BZ66" s="82"/>
      <c r="CA66" s="83"/>
      <c r="CB66" s="83"/>
      <c r="CC66" s="83"/>
      <c r="CD66" s="83"/>
      <c r="CE66" s="83"/>
      <c r="CF66" s="84"/>
      <c r="CG66" s="76"/>
      <c r="CH66" s="77"/>
      <c r="CI66" s="77"/>
      <c r="CJ66" s="77"/>
      <c r="CK66" s="77"/>
      <c r="CL66" s="77"/>
      <c r="CM66" s="77"/>
      <c r="CN66" s="77"/>
      <c r="CO66" s="77"/>
      <c r="CP66" s="77"/>
      <c r="CQ66" s="78"/>
      <c r="CR66" s="238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40"/>
      <c r="DJ66" s="238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40"/>
      <c r="EB66" s="274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6"/>
      <c r="ET66" s="244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6"/>
    </row>
    <row r="67" spans="1:204" ht="15" customHeight="1">
      <c r="A67" s="144" t="s">
        <v>141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5"/>
      <c r="BZ67" s="65" t="s">
        <v>55</v>
      </c>
      <c r="CA67" s="66"/>
      <c r="CB67" s="66"/>
      <c r="CC67" s="66"/>
      <c r="CD67" s="66"/>
      <c r="CE67" s="66"/>
      <c r="CF67" s="66"/>
      <c r="CG67" s="97">
        <v>253</v>
      </c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33">
        <f>SUM(CR67:ES67)</f>
        <v>0</v>
      </c>
      <c r="EU67" s="233"/>
      <c r="EV67" s="233"/>
      <c r="EW67" s="233"/>
      <c r="EX67" s="233"/>
      <c r="EY67" s="233"/>
      <c r="EZ67" s="233"/>
      <c r="FA67" s="233"/>
      <c r="FB67" s="233"/>
      <c r="FC67" s="233"/>
      <c r="FD67" s="233"/>
      <c r="FE67" s="233"/>
      <c r="FF67" s="233"/>
      <c r="FG67" s="233"/>
      <c r="FH67" s="233"/>
      <c r="FI67" s="233"/>
      <c r="FJ67" s="233"/>
      <c r="FK67" s="234"/>
    </row>
    <row r="68" spans="1:204" ht="15" customHeight="1">
      <c r="A68" s="162" t="s">
        <v>57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3"/>
      <c r="BZ68" s="65" t="s">
        <v>58</v>
      </c>
      <c r="CA68" s="66"/>
      <c r="CB68" s="66"/>
      <c r="CC68" s="66"/>
      <c r="CD68" s="66"/>
      <c r="CE68" s="66"/>
      <c r="CF68" s="66"/>
      <c r="CG68" s="97">
        <v>260</v>
      </c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233">
        <f>SUM(CR69:DI71)</f>
        <v>142027</v>
      </c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>
        <f>SUM(DJ69:EA71)</f>
        <v>0</v>
      </c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33"/>
      <c r="DX68" s="233"/>
      <c r="DY68" s="233"/>
      <c r="DZ68" s="233"/>
      <c r="EA68" s="233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33">
        <f>SUM(CR68:ES68)</f>
        <v>142027</v>
      </c>
      <c r="EU68" s="233"/>
      <c r="EV68" s="233"/>
      <c r="EW68" s="233"/>
      <c r="EX68" s="233"/>
      <c r="EY68" s="233"/>
      <c r="EZ68" s="233"/>
      <c r="FA68" s="233"/>
      <c r="FB68" s="233"/>
      <c r="FC68" s="233"/>
      <c r="FD68" s="233"/>
      <c r="FE68" s="233"/>
      <c r="FF68" s="233"/>
      <c r="FG68" s="233"/>
      <c r="FH68" s="233"/>
      <c r="FI68" s="233"/>
      <c r="FJ68" s="233"/>
      <c r="FK68" s="234"/>
    </row>
    <row r="69" spans="1:204" ht="12" customHeight="1">
      <c r="A69" s="164" t="s">
        <v>23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5"/>
      <c r="BZ69" s="79" t="s">
        <v>59</v>
      </c>
      <c r="CA69" s="80"/>
      <c r="CB69" s="80"/>
      <c r="CC69" s="80"/>
      <c r="CD69" s="80"/>
      <c r="CE69" s="80"/>
      <c r="CF69" s="81"/>
      <c r="CG69" s="73">
        <v>262</v>
      </c>
      <c r="CH69" s="74"/>
      <c r="CI69" s="74"/>
      <c r="CJ69" s="74"/>
      <c r="CK69" s="74"/>
      <c r="CL69" s="74"/>
      <c r="CM69" s="74"/>
      <c r="CN69" s="74"/>
      <c r="CO69" s="74"/>
      <c r="CP69" s="74"/>
      <c r="CQ69" s="75"/>
      <c r="CR69" s="235">
        <v>142027</v>
      </c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7"/>
      <c r="DJ69" s="235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36"/>
      <c r="DX69" s="236"/>
      <c r="DY69" s="236"/>
      <c r="DZ69" s="236"/>
      <c r="EA69" s="237"/>
      <c r="EB69" s="271"/>
      <c r="EC69" s="272"/>
      <c r="ED69" s="272"/>
      <c r="EE69" s="272"/>
      <c r="EF69" s="272"/>
      <c r="EG69" s="272"/>
      <c r="EH69" s="272"/>
      <c r="EI69" s="272"/>
      <c r="EJ69" s="272"/>
      <c r="EK69" s="272"/>
      <c r="EL69" s="272"/>
      <c r="EM69" s="272"/>
      <c r="EN69" s="272"/>
      <c r="EO69" s="272"/>
      <c r="EP69" s="272"/>
      <c r="EQ69" s="272"/>
      <c r="ER69" s="272"/>
      <c r="ES69" s="273"/>
      <c r="ET69" s="241">
        <f>SUM(CR69:ES70)</f>
        <v>142027</v>
      </c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3"/>
    </row>
    <row r="70" spans="1:204" ht="12" customHeight="1">
      <c r="A70" s="142" t="s">
        <v>61</v>
      </c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3"/>
      <c r="BZ70" s="82"/>
      <c r="CA70" s="83"/>
      <c r="CB70" s="83"/>
      <c r="CC70" s="83"/>
      <c r="CD70" s="83"/>
      <c r="CE70" s="83"/>
      <c r="CF70" s="84"/>
      <c r="CG70" s="76"/>
      <c r="CH70" s="77"/>
      <c r="CI70" s="77"/>
      <c r="CJ70" s="77"/>
      <c r="CK70" s="77"/>
      <c r="CL70" s="77"/>
      <c r="CM70" s="77"/>
      <c r="CN70" s="77"/>
      <c r="CO70" s="77"/>
      <c r="CP70" s="77"/>
      <c r="CQ70" s="78"/>
      <c r="CR70" s="238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40"/>
      <c r="DJ70" s="238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40"/>
      <c r="EB70" s="274"/>
      <c r="EC70" s="275"/>
      <c r="ED70" s="275"/>
      <c r="EE70" s="275"/>
      <c r="EF70" s="275"/>
      <c r="EG70" s="275"/>
      <c r="EH70" s="275"/>
      <c r="EI70" s="275"/>
      <c r="EJ70" s="275"/>
      <c r="EK70" s="275"/>
      <c r="EL70" s="275"/>
      <c r="EM70" s="275"/>
      <c r="EN70" s="275"/>
      <c r="EO70" s="275"/>
      <c r="EP70" s="275"/>
      <c r="EQ70" s="275"/>
      <c r="ER70" s="275"/>
      <c r="ES70" s="276"/>
      <c r="ET70" s="244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6"/>
    </row>
    <row r="71" spans="1:204" ht="12" customHeight="1">
      <c r="A71" s="144" t="s">
        <v>156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5"/>
      <c r="BZ71" s="65" t="s">
        <v>60</v>
      </c>
      <c r="CA71" s="66"/>
      <c r="CB71" s="66"/>
      <c r="CC71" s="66"/>
      <c r="CD71" s="66"/>
      <c r="CE71" s="66"/>
      <c r="CF71" s="66"/>
      <c r="CG71" s="97">
        <v>263</v>
      </c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33">
        <f>SUM(CR71:ES71)</f>
        <v>0</v>
      </c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4"/>
    </row>
    <row r="72" spans="1:204" ht="15" customHeight="1" thickBot="1">
      <c r="A72" s="156" t="s">
        <v>68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7"/>
      <c r="BZ72" s="87" t="s">
        <v>195</v>
      </c>
      <c r="CA72" s="88"/>
      <c r="CB72" s="88"/>
      <c r="CC72" s="88"/>
      <c r="CD72" s="88"/>
      <c r="CE72" s="88"/>
      <c r="CF72" s="88"/>
      <c r="CG72" s="154">
        <v>290</v>
      </c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291">
        <f>-100290.3+100290.3</f>
        <v>0</v>
      </c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>
        <f>22497.1</f>
        <v>22497.1</v>
      </c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33">
        <f>SUM(CR72:ES72)</f>
        <v>22497.1</v>
      </c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4"/>
      <c r="FM72" s="95" t="s">
        <v>260</v>
      </c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</row>
    <row r="73" spans="1:204" ht="15" customHeight="1">
      <c r="FK73" s="41" t="s">
        <v>163</v>
      </c>
      <c r="FM73" s="96">
        <v>100290.3</v>
      </c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</row>
    <row r="74" spans="1:204" s="12" customFormat="1" ht="33" customHeight="1">
      <c r="A74" s="161" t="s">
        <v>136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 t="s">
        <v>137</v>
      </c>
      <c r="CA74" s="123"/>
      <c r="CB74" s="123"/>
      <c r="CC74" s="123"/>
      <c r="CD74" s="123"/>
      <c r="CE74" s="123"/>
      <c r="CF74" s="123"/>
      <c r="CG74" s="123" t="s">
        <v>173</v>
      </c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253" t="s">
        <v>174</v>
      </c>
      <c r="CS74" s="253"/>
      <c r="CT74" s="253"/>
      <c r="CU74" s="253"/>
      <c r="CV74" s="253"/>
      <c r="CW74" s="253"/>
      <c r="CX74" s="253"/>
      <c r="CY74" s="253"/>
      <c r="CZ74" s="253"/>
      <c r="DA74" s="253"/>
      <c r="DB74" s="253"/>
      <c r="DC74" s="253"/>
      <c r="DD74" s="253"/>
      <c r="DE74" s="253"/>
      <c r="DF74" s="253"/>
      <c r="DG74" s="253"/>
      <c r="DH74" s="253"/>
      <c r="DI74" s="253"/>
      <c r="DJ74" s="253" t="s">
        <v>175</v>
      </c>
      <c r="DK74" s="253"/>
      <c r="DL74" s="253"/>
      <c r="DM74" s="253"/>
      <c r="DN74" s="253"/>
      <c r="DO74" s="253"/>
      <c r="DP74" s="253"/>
      <c r="DQ74" s="253"/>
      <c r="DR74" s="253"/>
      <c r="DS74" s="253"/>
      <c r="DT74" s="253"/>
      <c r="DU74" s="253"/>
      <c r="DV74" s="253"/>
      <c r="DW74" s="253"/>
      <c r="DX74" s="253"/>
      <c r="DY74" s="253"/>
      <c r="DZ74" s="253"/>
      <c r="EA74" s="253"/>
      <c r="EB74" s="253" t="s">
        <v>2</v>
      </c>
      <c r="EC74" s="253"/>
      <c r="ED74" s="253"/>
      <c r="EE74" s="253"/>
      <c r="EF74" s="253"/>
      <c r="EG74" s="253"/>
      <c r="EH74" s="253"/>
      <c r="EI74" s="253"/>
      <c r="EJ74" s="253"/>
      <c r="EK74" s="253"/>
      <c r="EL74" s="253"/>
      <c r="EM74" s="253"/>
      <c r="EN74" s="253"/>
      <c r="EO74" s="253"/>
      <c r="EP74" s="253"/>
      <c r="EQ74" s="253"/>
      <c r="ER74" s="253"/>
      <c r="ES74" s="253"/>
      <c r="ET74" s="253" t="s">
        <v>1</v>
      </c>
      <c r="EU74" s="253"/>
      <c r="EV74" s="253"/>
      <c r="EW74" s="253"/>
      <c r="EX74" s="253"/>
      <c r="EY74" s="253"/>
      <c r="EZ74" s="253"/>
      <c r="FA74" s="253"/>
      <c r="FB74" s="253"/>
      <c r="FC74" s="253"/>
      <c r="FD74" s="253"/>
      <c r="FE74" s="253"/>
      <c r="FF74" s="253"/>
      <c r="FG74" s="253"/>
      <c r="FH74" s="253"/>
      <c r="FI74" s="253"/>
      <c r="FJ74" s="253"/>
      <c r="FK74" s="256"/>
      <c r="FL74" s="39"/>
      <c r="FM74" s="39"/>
      <c r="FN74" s="39"/>
    </row>
    <row r="75" spans="1:204" s="13" customFormat="1" ht="12" customHeight="1" thickBot="1">
      <c r="A75" s="158">
        <v>1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98">
        <v>2</v>
      </c>
      <c r="CA75" s="98"/>
      <c r="CB75" s="98"/>
      <c r="CC75" s="98"/>
      <c r="CD75" s="98"/>
      <c r="CE75" s="98"/>
      <c r="CF75" s="98"/>
      <c r="CG75" s="98">
        <v>3</v>
      </c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255">
        <v>4</v>
      </c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>
        <v>5</v>
      </c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>
        <v>6</v>
      </c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>
        <v>7</v>
      </c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69"/>
      <c r="FL75" s="40"/>
      <c r="FM75" s="40"/>
      <c r="FN75" s="40"/>
    </row>
    <row r="76" spans="1:204" ht="15" customHeight="1">
      <c r="A76" s="162" t="s">
        <v>64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3"/>
      <c r="BZ76" s="138" t="s">
        <v>62</v>
      </c>
      <c r="CA76" s="139"/>
      <c r="CB76" s="139"/>
      <c r="CC76" s="139"/>
      <c r="CD76" s="139"/>
      <c r="CE76" s="139"/>
      <c r="CF76" s="139"/>
      <c r="CG76" s="140">
        <v>270</v>
      </c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254">
        <f>SUM(CR77:DI80)</f>
        <v>64200</v>
      </c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>
        <f>SUM(DJ77:EA80)</f>
        <v>5266650.1899999995</v>
      </c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283"/>
      <c r="EM76" s="283"/>
      <c r="EN76" s="283"/>
      <c r="EO76" s="283"/>
      <c r="EP76" s="283"/>
      <c r="EQ76" s="283"/>
      <c r="ER76" s="283"/>
      <c r="ES76" s="283"/>
      <c r="ET76" s="254">
        <f>SUM(CR76:ES76)</f>
        <v>5330850.1899999995</v>
      </c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70"/>
    </row>
    <row r="77" spans="1:204" ht="12" customHeight="1">
      <c r="A77" s="164" t="s">
        <v>23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5"/>
      <c r="BZ77" s="79" t="s">
        <v>63</v>
      </c>
      <c r="CA77" s="80"/>
      <c r="CB77" s="80"/>
      <c r="CC77" s="80"/>
      <c r="CD77" s="80"/>
      <c r="CE77" s="80"/>
      <c r="CF77" s="81"/>
      <c r="CG77" s="73">
        <v>271</v>
      </c>
      <c r="CH77" s="74"/>
      <c r="CI77" s="74"/>
      <c r="CJ77" s="74"/>
      <c r="CK77" s="74"/>
      <c r="CL77" s="74"/>
      <c r="CM77" s="74"/>
      <c r="CN77" s="74"/>
      <c r="CO77" s="74"/>
      <c r="CP77" s="74"/>
      <c r="CQ77" s="75"/>
      <c r="CR77" s="235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7"/>
      <c r="DJ77" s="235">
        <v>3269228.2</v>
      </c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36"/>
      <c r="DX77" s="236"/>
      <c r="DY77" s="236"/>
      <c r="DZ77" s="236"/>
      <c r="EA77" s="237"/>
      <c r="EB77" s="285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7"/>
      <c r="ET77" s="241">
        <f>SUM(CR77:ES78)</f>
        <v>3269228.2</v>
      </c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3"/>
    </row>
    <row r="78" spans="1:204" ht="12" customHeight="1">
      <c r="A78" s="142" t="s">
        <v>65</v>
      </c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3"/>
      <c r="BZ78" s="82"/>
      <c r="CA78" s="83"/>
      <c r="CB78" s="83"/>
      <c r="CC78" s="83"/>
      <c r="CD78" s="83"/>
      <c r="CE78" s="83"/>
      <c r="CF78" s="84"/>
      <c r="CG78" s="76"/>
      <c r="CH78" s="77"/>
      <c r="CI78" s="77"/>
      <c r="CJ78" s="77"/>
      <c r="CK78" s="77"/>
      <c r="CL78" s="77"/>
      <c r="CM78" s="77"/>
      <c r="CN78" s="77"/>
      <c r="CO78" s="77"/>
      <c r="CP78" s="77"/>
      <c r="CQ78" s="78"/>
      <c r="CR78" s="238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40"/>
      <c r="DJ78" s="238"/>
      <c r="DK78" s="239"/>
      <c r="DL78" s="239"/>
      <c r="DM78" s="239"/>
      <c r="DN78" s="239"/>
      <c r="DO78" s="239"/>
      <c r="DP78" s="239"/>
      <c r="DQ78" s="239"/>
      <c r="DR78" s="239"/>
      <c r="DS78" s="239"/>
      <c r="DT78" s="239"/>
      <c r="DU78" s="239"/>
      <c r="DV78" s="239"/>
      <c r="DW78" s="239"/>
      <c r="DX78" s="239"/>
      <c r="DY78" s="239"/>
      <c r="DZ78" s="239"/>
      <c r="EA78" s="240"/>
      <c r="EB78" s="288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90"/>
      <c r="ET78" s="244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6"/>
    </row>
    <row r="79" spans="1:204" ht="15" customHeight="1">
      <c r="A79" s="144" t="s">
        <v>66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5"/>
      <c r="BZ79" s="65" t="s">
        <v>196</v>
      </c>
      <c r="CA79" s="66"/>
      <c r="CB79" s="66"/>
      <c r="CC79" s="66"/>
      <c r="CD79" s="66"/>
      <c r="CE79" s="66"/>
      <c r="CF79" s="66"/>
      <c r="CG79" s="97">
        <v>272</v>
      </c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250">
        <v>64200</v>
      </c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>
        <f>2283484.53-86931.54-200000</f>
        <v>1996552.9899999998</v>
      </c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95"/>
      <c r="EC79" s="295"/>
      <c r="ED79" s="295"/>
      <c r="EE79" s="295"/>
      <c r="EF79" s="295"/>
      <c r="EG79" s="295"/>
      <c r="EH79" s="295"/>
      <c r="EI79" s="295"/>
      <c r="EJ79" s="295"/>
      <c r="EK79" s="295"/>
      <c r="EL79" s="295"/>
      <c r="EM79" s="295"/>
      <c r="EN79" s="295"/>
      <c r="EO79" s="295"/>
      <c r="EP79" s="295"/>
      <c r="EQ79" s="295"/>
      <c r="ER79" s="295"/>
      <c r="ES79" s="295"/>
      <c r="ET79" s="233">
        <f t="shared" ref="ET79:ET86" si="1">SUM(CR79:ES79)</f>
        <v>2060752.9899999998</v>
      </c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4"/>
      <c r="FM79" s="219" t="s">
        <v>267</v>
      </c>
      <c r="FN79" s="220"/>
      <c r="FO79" s="220"/>
      <c r="FP79" s="220"/>
      <c r="FQ79" s="220"/>
      <c r="FR79" s="220"/>
      <c r="FS79" s="220"/>
      <c r="FT79" s="220"/>
      <c r="FU79" s="220"/>
      <c r="FV79" s="220"/>
      <c r="FW79" s="220"/>
      <c r="FX79" s="220"/>
      <c r="FY79" s="220"/>
      <c r="FZ79" s="220"/>
      <c r="GA79" s="220"/>
      <c r="GB79" s="220"/>
      <c r="GC79" s="220"/>
      <c r="GD79" s="221"/>
      <c r="GE79" s="109">
        <v>-86931.54</v>
      </c>
      <c r="GF79" s="110"/>
      <c r="GG79" s="110"/>
      <c r="GH79" s="110"/>
      <c r="GI79" s="110"/>
      <c r="GJ79" s="110"/>
      <c r="GK79" s="110"/>
      <c r="GL79" s="110"/>
      <c r="GM79" s="110"/>
      <c r="GN79" s="110"/>
      <c r="GO79" s="110"/>
      <c r="GP79" s="110"/>
      <c r="GQ79" s="110"/>
      <c r="GR79" s="110"/>
      <c r="GS79" s="110"/>
      <c r="GT79" s="110"/>
      <c r="GU79" s="110"/>
      <c r="GV79" s="111"/>
    </row>
    <row r="80" spans="1:204" ht="15" customHeight="1">
      <c r="A80" s="144" t="s">
        <v>67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5"/>
      <c r="BZ80" s="65" t="s">
        <v>197</v>
      </c>
      <c r="CA80" s="66"/>
      <c r="CB80" s="66"/>
      <c r="CC80" s="66"/>
      <c r="CD80" s="66"/>
      <c r="CE80" s="66"/>
      <c r="CF80" s="66"/>
      <c r="CG80" s="97">
        <v>273</v>
      </c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250"/>
      <c r="CS80" s="250"/>
      <c r="CT80" s="250"/>
      <c r="CU80" s="250"/>
      <c r="CV80" s="250"/>
      <c r="CW80" s="250"/>
      <c r="CX80" s="250"/>
      <c r="CY80" s="250"/>
      <c r="CZ80" s="250"/>
      <c r="DA80" s="250"/>
      <c r="DB80" s="250"/>
      <c r="DC80" s="250"/>
      <c r="DD80" s="250"/>
      <c r="DE80" s="250"/>
      <c r="DF80" s="250"/>
      <c r="DG80" s="250"/>
      <c r="DH80" s="250"/>
      <c r="DI80" s="250"/>
      <c r="DJ80" s="250">
        <v>869</v>
      </c>
      <c r="DK80" s="250"/>
      <c r="DL80" s="250"/>
      <c r="DM80" s="250"/>
      <c r="DN80" s="250"/>
      <c r="DO80" s="250"/>
      <c r="DP80" s="250"/>
      <c r="DQ80" s="250"/>
      <c r="DR80" s="250"/>
      <c r="DS80" s="250"/>
      <c r="DT80" s="250"/>
      <c r="DU80" s="250"/>
      <c r="DV80" s="250"/>
      <c r="DW80" s="250"/>
      <c r="DX80" s="250"/>
      <c r="DY80" s="250"/>
      <c r="DZ80" s="250"/>
      <c r="EA80" s="250"/>
      <c r="EB80" s="295"/>
      <c r="EC80" s="295"/>
      <c r="ED80" s="295"/>
      <c r="EE80" s="295"/>
      <c r="EF80" s="295"/>
      <c r="EG80" s="295"/>
      <c r="EH80" s="295"/>
      <c r="EI80" s="295"/>
      <c r="EJ80" s="295"/>
      <c r="EK80" s="295"/>
      <c r="EL80" s="295"/>
      <c r="EM80" s="295"/>
      <c r="EN80" s="295"/>
      <c r="EO80" s="295"/>
      <c r="EP80" s="295"/>
      <c r="EQ80" s="295"/>
      <c r="ER80" s="295"/>
      <c r="ES80" s="295"/>
      <c r="ET80" s="233">
        <f t="shared" si="1"/>
        <v>869</v>
      </c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4"/>
      <c r="FM80" s="222"/>
      <c r="FN80" s="223"/>
      <c r="FO80" s="223"/>
      <c r="FP80" s="223"/>
      <c r="FQ80" s="223"/>
      <c r="FR80" s="223"/>
      <c r="FS80" s="223"/>
      <c r="FT80" s="223"/>
      <c r="FU80" s="223"/>
      <c r="FV80" s="223"/>
      <c r="FW80" s="223"/>
      <c r="FX80" s="223"/>
      <c r="FY80" s="223"/>
      <c r="FZ80" s="223"/>
      <c r="GA80" s="223"/>
      <c r="GB80" s="223"/>
      <c r="GC80" s="223"/>
      <c r="GD80" s="224"/>
      <c r="GE80" s="112"/>
      <c r="GF80" s="113"/>
      <c r="GG80" s="113"/>
      <c r="GH80" s="113"/>
      <c r="GI80" s="113"/>
      <c r="GJ80" s="113"/>
      <c r="GK80" s="113"/>
      <c r="GL80" s="113"/>
      <c r="GM80" s="113"/>
      <c r="GN80" s="113"/>
      <c r="GO80" s="113"/>
      <c r="GP80" s="113"/>
      <c r="GQ80" s="113"/>
      <c r="GR80" s="113"/>
      <c r="GS80" s="113"/>
      <c r="GT80" s="113"/>
      <c r="GU80" s="113"/>
      <c r="GV80" s="114"/>
    </row>
    <row r="81" spans="1:186" ht="15" customHeight="1">
      <c r="A81" s="162" t="s">
        <v>160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3"/>
      <c r="BZ81" s="65" t="s">
        <v>69</v>
      </c>
      <c r="CA81" s="66"/>
      <c r="CB81" s="66"/>
      <c r="CC81" s="66"/>
      <c r="CD81" s="66"/>
      <c r="CE81" s="66"/>
      <c r="CF81" s="66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250"/>
      <c r="CS81" s="250"/>
      <c r="CT81" s="250"/>
      <c r="CU81" s="250"/>
      <c r="CV81" s="250"/>
      <c r="CW81" s="250"/>
      <c r="CX81" s="250"/>
      <c r="CY81" s="250"/>
      <c r="CZ81" s="250"/>
      <c r="DA81" s="250"/>
      <c r="DB81" s="250"/>
      <c r="DC81" s="250"/>
      <c r="DD81" s="250"/>
      <c r="DE81" s="250"/>
      <c r="DF81" s="250"/>
      <c r="DG81" s="250"/>
      <c r="DH81" s="250"/>
      <c r="DI81" s="250"/>
      <c r="DJ81" s="250"/>
      <c r="DK81" s="250"/>
      <c r="DL81" s="250"/>
      <c r="DM81" s="250"/>
      <c r="DN81" s="250"/>
      <c r="DO81" s="250"/>
      <c r="DP81" s="250"/>
      <c r="DQ81" s="250"/>
      <c r="DR81" s="250"/>
      <c r="DS81" s="250"/>
      <c r="DT81" s="250"/>
      <c r="DU81" s="250"/>
      <c r="DV81" s="250"/>
      <c r="DW81" s="250"/>
      <c r="DX81" s="250"/>
      <c r="DY81" s="250"/>
      <c r="DZ81" s="250"/>
      <c r="EA81" s="250"/>
      <c r="EB81" s="295"/>
      <c r="EC81" s="295"/>
      <c r="ED81" s="295"/>
      <c r="EE81" s="295"/>
      <c r="EF81" s="295"/>
      <c r="EG81" s="295"/>
      <c r="EH81" s="295"/>
      <c r="EI81" s="295"/>
      <c r="EJ81" s="295"/>
      <c r="EK81" s="295"/>
      <c r="EL81" s="295"/>
      <c r="EM81" s="295"/>
      <c r="EN81" s="295"/>
      <c r="EO81" s="295"/>
      <c r="EP81" s="295"/>
      <c r="EQ81" s="295"/>
      <c r="ER81" s="295"/>
      <c r="ES81" s="295"/>
      <c r="ET81" s="233">
        <f t="shared" si="1"/>
        <v>0</v>
      </c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4"/>
    </row>
    <row r="82" spans="1:186" ht="15" customHeight="1">
      <c r="A82" s="217" t="s">
        <v>199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8"/>
      <c r="BZ82" s="65" t="s">
        <v>198</v>
      </c>
      <c r="CA82" s="66"/>
      <c r="CB82" s="66"/>
      <c r="CC82" s="66"/>
      <c r="CD82" s="66"/>
      <c r="CE82" s="66"/>
      <c r="CF82" s="66"/>
      <c r="CG82" s="115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233">
        <f>CR85+CR109</f>
        <v>-938560.39999999991</v>
      </c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>
        <f>DJ85+DJ109</f>
        <v>-224523.1000000037</v>
      </c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>
        <f>EB83-EB84</f>
        <v>0</v>
      </c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>
        <f t="shared" si="1"/>
        <v>-1163083.5000000037</v>
      </c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4"/>
      <c r="FM82" s="308"/>
      <c r="FN82" s="308"/>
      <c r="FO82" s="308"/>
      <c r="FP82" s="308"/>
      <c r="FQ82" s="308"/>
      <c r="FR82" s="308"/>
      <c r="FS82" s="308"/>
      <c r="FT82" s="308"/>
      <c r="FU82" s="308"/>
      <c r="FV82" s="308"/>
      <c r="FW82" s="308"/>
      <c r="FX82" s="308"/>
      <c r="FY82" s="308"/>
      <c r="FZ82" s="308"/>
      <c r="GA82" s="308"/>
      <c r="GB82" s="48"/>
      <c r="GC82" s="48"/>
      <c r="GD82" s="48"/>
    </row>
    <row r="83" spans="1:186" ht="15" customHeight="1">
      <c r="A83" s="162" t="s">
        <v>142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3"/>
      <c r="BZ83" s="65" t="s">
        <v>200</v>
      </c>
      <c r="CA83" s="66"/>
      <c r="CB83" s="66"/>
      <c r="CC83" s="66"/>
      <c r="CD83" s="66"/>
      <c r="CE83" s="66"/>
      <c r="CF83" s="66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233">
        <f>CR16-CR42</f>
        <v>-938560.40000000014</v>
      </c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>
        <f>DJ16-DJ42</f>
        <v>-224523.10000000149</v>
      </c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>
        <f>EB16-EB42</f>
        <v>0</v>
      </c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>
        <f t="shared" si="1"/>
        <v>-1163083.5000000016</v>
      </c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4"/>
      <c r="FM83" s="300"/>
      <c r="FN83" s="300"/>
      <c r="FO83" s="300"/>
      <c r="FP83" s="300"/>
      <c r="FQ83" s="300"/>
      <c r="FR83" s="300"/>
      <c r="FS83" s="300"/>
      <c r="FT83" s="300"/>
      <c r="FU83" s="300"/>
      <c r="FV83" s="300"/>
      <c r="FW83" s="300"/>
      <c r="FX83" s="300"/>
      <c r="FY83" s="300"/>
      <c r="FZ83" s="300"/>
      <c r="GA83" s="300"/>
      <c r="GB83" s="300"/>
      <c r="GC83" s="300"/>
      <c r="GD83" s="300"/>
    </row>
    <row r="84" spans="1:186" ht="15" customHeight="1">
      <c r="A84" s="162" t="s">
        <v>71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3"/>
      <c r="BZ84" s="65" t="s">
        <v>201</v>
      </c>
      <c r="CA84" s="66"/>
      <c r="CB84" s="66"/>
      <c r="CC84" s="66"/>
      <c r="CD84" s="66"/>
      <c r="CE84" s="66"/>
      <c r="CF84" s="66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0"/>
      <c r="DK84" s="250"/>
      <c r="DL84" s="250"/>
      <c r="DM84" s="250"/>
      <c r="DN84" s="250"/>
      <c r="DO84" s="250"/>
      <c r="DP84" s="250"/>
      <c r="DQ84" s="250"/>
      <c r="DR84" s="250"/>
      <c r="DS84" s="250"/>
      <c r="DT84" s="250"/>
      <c r="DU84" s="250"/>
      <c r="DV84" s="250"/>
      <c r="DW84" s="250"/>
      <c r="DX84" s="250"/>
      <c r="DY84" s="250"/>
      <c r="DZ84" s="250"/>
      <c r="EA84" s="250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33">
        <f t="shared" si="1"/>
        <v>0</v>
      </c>
      <c r="EU84" s="233"/>
      <c r="EV84" s="233"/>
      <c r="EW84" s="233"/>
      <c r="EX84" s="233"/>
      <c r="EY84" s="233"/>
      <c r="EZ84" s="233"/>
      <c r="FA84" s="233"/>
      <c r="FB84" s="233"/>
      <c r="FC84" s="233"/>
      <c r="FD84" s="233"/>
      <c r="FE84" s="233"/>
      <c r="FF84" s="233"/>
      <c r="FG84" s="233"/>
      <c r="FH84" s="233"/>
      <c r="FI84" s="233"/>
      <c r="FJ84" s="233"/>
      <c r="FK84" s="234"/>
    </row>
    <row r="85" spans="1:186" ht="15" customHeight="1">
      <c r="A85" s="203" t="s">
        <v>234</v>
      </c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4"/>
      <c r="BZ85" s="65" t="s">
        <v>70</v>
      </c>
      <c r="CA85" s="66"/>
      <c r="CB85" s="66"/>
      <c r="CC85" s="66"/>
      <c r="CD85" s="66"/>
      <c r="CE85" s="66"/>
      <c r="CF85" s="66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233">
        <f>CR86+CR90+CR94+CR98+CR102</f>
        <v>-64200</v>
      </c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>
        <f>DJ86+DJ90+DJ94+DJ98+DJ102</f>
        <v>-585200.36999999953</v>
      </c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33"/>
      <c r="DW85" s="233"/>
      <c r="DX85" s="233"/>
      <c r="DY85" s="233"/>
      <c r="DZ85" s="233"/>
      <c r="EA85" s="233"/>
      <c r="EB85" s="233">
        <f>EB86+EB90+EB94+EB98+EB102</f>
        <v>0</v>
      </c>
      <c r="EC85" s="233"/>
      <c r="ED85" s="233"/>
      <c r="EE85" s="233"/>
      <c r="EF85" s="233"/>
      <c r="EG85" s="233"/>
      <c r="EH85" s="233"/>
      <c r="EI85" s="233"/>
      <c r="EJ85" s="233"/>
      <c r="EK85" s="233"/>
      <c r="EL85" s="233"/>
      <c r="EM85" s="233"/>
      <c r="EN85" s="233"/>
      <c r="EO85" s="233"/>
      <c r="EP85" s="233"/>
      <c r="EQ85" s="233"/>
      <c r="ER85" s="233"/>
      <c r="ES85" s="233"/>
      <c r="ET85" s="233">
        <f t="shared" si="1"/>
        <v>-649400.36999999953</v>
      </c>
      <c r="EU85" s="233"/>
      <c r="EV85" s="233"/>
      <c r="EW85" s="233"/>
      <c r="EX85" s="233"/>
      <c r="EY85" s="233"/>
      <c r="EZ85" s="233"/>
      <c r="FA85" s="233"/>
      <c r="FB85" s="233"/>
      <c r="FC85" s="233"/>
      <c r="FD85" s="233"/>
      <c r="FE85" s="233"/>
      <c r="FF85" s="233"/>
      <c r="FG85" s="233"/>
      <c r="FH85" s="233"/>
      <c r="FI85" s="233"/>
      <c r="FJ85" s="233"/>
      <c r="FK85" s="234"/>
    </row>
    <row r="86" spans="1:186" ht="15" customHeight="1">
      <c r="A86" s="213" t="s">
        <v>161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4"/>
      <c r="BZ86" s="65" t="s">
        <v>83</v>
      </c>
      <c r="CA86" s="66"/>
      <c r="CB86" s="66"/>
      <c r="CC86" s="66"/>
      <c r="CD86" s="66"/>
      <c r="CE86" s="66"/>
      <c r="CF86" s="66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233">
        <f>CR87-CR89</f>
        <v>0</v>
      </c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>
        <f>DJ87-DJ89</f>
        <v>-874065.50999999978</v>
      </c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33"/>
      <c r="DW86" s="233"/>
      <c r="DX86" s="233"/>
      <c r="DY86" s="233"/>
      <c r="DZ86" s="233"/>
      <c r="EA86" s="233"/>
      <c r="EB86" s="233">
        <f>EB87-EB89</f>
        <v>0</v>
      </c>
      <c r="EC86" s="233"/>
      <c r="ED86" s="233"/>
      <c r="EE86" s="233"/>
      <c r="EF86" s="233"/>
      <c r="EG86" s="233"/>
      <c r="EH86" s="233"/>
      <c r="EI86" s="233"/>
      <c r="EJ86" s="233"/>
      <c r="EK86" s="233"/>
      <c r="EL86" s="233"/>
      <c r="EM86" s="233"/>
      <c r="EN86" s="233"/>
      <c r="EO86" s="233"/>
      <c r="EP86" s="233"/>
      <c r="EQ86" s="233"/>
      <c r="ER86" s="233"/>
      <c r="ES86" s="233"/>
      <c r="ET86" s="233">
        <f t="shared" si="1"/>
        <v>-874065.50999999978</v>
      </c>
      <c r="EU86" s="233"/>
      <c r="EV86" s="233"/>
      <c r="EW86" s="233"/>
      <c r="EX86" s="233"/>
      <c r="EY86" s="233"/>
      <c r="EZ86" s="233"/>
      <c r="FA86" s="233"/>
      <c r="FB86" s="233"/>
      <c r="FC86" s="233"/>
      <c r="FD86" s="233"/>
      <c r="FE86" s="233"/>
      <c r="FF86" s="233"/>
      <c r="FG86" s="233"/>
      <c r="FH86" s="233"/>
      <c r="FI86" s="233"/>
      <c r="FJ86" s="233"/>
      <c r="FK86" s="234"/>
    </row>
    <row r="87" spans="1:186" ht="12" customHeight="1">
      <c r="A87" s="205" t="s">
        <v>23</v>
      </c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6"/>
      <c r="BZ87" s="79" t="s">
        <v>84</v>
      </c>
      <c r="CA87" s="80"/>
      <c r="CB87" s="80"/>
      <c r="CC87" s="80"/>
      <c r="CD87" s="80"/>
      <c r="CE87" s="80"/>
      <c r="CF87" s="81"/>
      <c r="CG87" s="73">
        <v>310</v>
      </c>
      <c r="CH87" s="74"/>
      <c r="CI87" s="74"/>
      <c r="CJ87" s="74"/>
      <c r="CK87" s="74"/>
      <c r="CL87" s="74"/>
      <c r="CM87" s="74"/>
      <c r="CN87" s="74"/>
      <c r="CO87" s="74"/>
      <c r="CP87" s="74"/>
      <c r="CQ87" s="75"/>
      <c r="CR87" s="235">
        <f>7584.25-2173</f>
        <v>5411.25</v>
      </c>
      <c r="CS87" s="236"/>
      <c r="CT87" s="236"/>
      <c r="CU87" s="236"/>
      <c r="CV87" s="236"/>
      <c r="CW87" s="236"/>
      <c r="CX87" s="236"/>
      <c r="CY87" s="236"/>
      <c r="CZ87" s="236"/>
      <c r="DA87" s="236"/>
      <c r="DB87" s="236"/>
      <c r="DC87" s="236"/>
      <c r="DD87" s="236"/>
      <c r="DE87" s="236"/>
      <c r="DF87" s="236"/>
      <c r="DG87" s="236"/>
      <c r="DH87" s="236"/>
      <c r="DI87" s="237"/>
      <c r="DJ87" s="235">
        <f>2793478.99</f>
        <v>2793478.99</v>
      </c>
      <c r="DK87" s="236"/>
      <c r="DL87" s="236"/>
      <c r="DM87" s="236"/>
      <c r="DN87" s="236"/>
      <c r="DO87" s="236"/>
      <c r="DP87" s="236"/>
      <c r="DQ87" s="236"/>
      <c r="DR87" s="236"/>
      <c r="DS87" s="236"/>
      <c r="DT87" s="236"/>
      <c r="DU87" s="236"/>
      <c r="DV87" s="236"/>
      <c r="DW87" s="236"/>
      <c r="DX87" s="236"/>
      <c r="DY87" s="236"/>
      <c r="DZ87" s="236"/>
      <c r="EA87" s="237"/>
      <c r="EB87" s="235"/>
      <c r="EC87" s="236"/>
      <c r="ED87" s="236"/>
      <c r="EE87" s="236"/>
      <c r="EF87" s="236"/>
      <c r="EG87" s="236"/>
      <c r="EH87" s="236"/>
      <c r="EI87" s="236"/>
      <c r="EJ87" s="236"/>
      <c r="EK87" s="236"/>
      <c r="EL87" s="236"/>
      <c r="EM87" s="236"/>
      <c r="EN87" s="236"/>
      <c r="EO87" s="236"/>
      <c r="EP87" s="236"/>
      <c r="EQ87" s="236"/>
      <c r="ER87" s="236"/>
      <c r="ES87" s="237"/>
      <c r="ET87" s="241">
        <f>SUM(CR87:ES88)</f>
        <v>2798890.24</v>
      </c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3"/>
    </row>
    <row r="88" spans="1:186" ht="12" customHeight="1">
      <c r="A88" s="209" t="s">
        <v>73</v>
      </c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10"/>
      <c r="BZ88" s="82"/>
      <c r="CA88" s="83"/>
      <c r="CB88" s="83"/>
      <c r="CC88" s="83"/>
      <c r="CD88" s="83"/>
      <c r="CE88" s="83"/>
      <c r="CF88" s="84"/>
      <c r="CG88" s="76"/>
      <c r="CH88" s="77"/>
      <c r="CI88" s="77"/>
      <c r="CJ88" s="77"/>
      <c r="CK88" s="77"/>
      <c r="CL88" s="77"/>
      <c r="CM88" s="77"/>
      <c r="CN88" s="77"/>
      <c r="CO88" s="77"/>
      <c r="CP88" s="77"/>
      <c r="CQ88" s="78"/>
      <c r="CR88" s="238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40"/>
      <c r="DJ88" s="238"/>
      <c r="DK88" s="239"/>
      <c r="DL88" s="239"/>
      <c r="DM88" s="239"/>
      <c r="DN88" s="239"/>
      <c r="DO88" s="239"/>
      <c r="DP88" s="239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40"/>
      <c r="EB88" s="238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  <c r="ES88" s="240"/>
      <c r="ET88" s="244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6"/>
    </row>
    <row r="89" spans="1:186" ht="15" customHeight="1">
      <c r="A89" s="211" t="s">
        <v>74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2"/>
      <c r="BZ89" s="65" t="s">
        <v>85</v>
      </c>
      <c r="CA89" s="66"/>
      <c r="CB89" s="66"/>
      <c r="CC89" s="66"/>
      <c r="CD89" s="66"/>
      <c r="CE89" s="66"/>
      <c r="CF89" s="66"/>
      <c r="CG89" s="97">
        <v>410</v>
      </c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250">
        <f>7584.25-2173</f>
        <v>5411.25</v>
      </c>
      <c r="CS89" s="250"/>
      <c r="CT89" s="250"/>
      <c r="CU89" s="250"/>
      <c r="CV89" s="250"/>
      <c r="CW89" s="250"/>
      <c r="CX89" s="250"/>
      <c r="CY89" s="250"/>
      <c r="CZ89" s="250"/>
      <c r="DA89" s="250"/>
      <c r="DB89" s="250"/>
      <c r="DC89" s="250"/>
      <c r="DD89" s="250"/>
      <c r="DE89" s="250"/>
      <c r="DF89" s="250"/>
      <c r="DG89" s="250"/>
      <c r="DH89" s="250"/>
      <c r="DI89" s="250"/>
      <c r="DJ89" s="250">
        <f>3667544.5</f>
        <v>3667544.5</v>
      </c>
      <c r="DK89" s="250"/>
      <c r="DL89" s="250"/>
      <c r="DM89" s="250"/>
      <c r="DN89" s="250"/>
      <c r="DO89" s="250"/>
      <c r="DP89" s="250"/>
      <c r="DQ89" s="250"/>
      <c r="DR89" s="250"/>
      <c r="DS89" s="250"/>
      <c r="DT89" s="250"/>
      <c r="DU89" s="250"/>
      <c r="DV89" s="250"/>
      <c r="DW89" s="250"/>
      <c r="DX89" s="250"/>
      <c r="DY89" s="250"/>
      <c r="DZ89" s="250"/>
      <c r="EA89" s="250"/>
      <c r="EB89" s="250"/>
      <c r="EC89" s="250"/>
      <c r="ED89" s="250"/>
      <c r="EE89" s="250"/>
      <c r="EF89" s="250"/>
      <c r="EG89" s="250"/>
      <c r="EH89" s="250"/>
      <c r="EI89" s="250"/>
      <c r="EJ89" s="250"/>
      <c r="EK89" s="250"/>
      <c r="EL89" s="250"/>
      <c r="EM89" s="250"/>
      <c r="EN89" s="250"/>
      <c r="EO89" s="250"/>
      <c r="EP89" s="250"/>
      <c r="EQ89" s="250"/>
      <c r="ER89" s="250"/>
      <c r="ES89" s="250"/>
      <c r="ET89" s="233">
        <f>SUM(CR89:ES89)</f>
        <v>3672955.75</v>
      </c>
      <c r="EU89" s="233"/>
      <c r="EV89" s="233"/>
      <c r="EW89" s="233"/>
      <c r="EX89" s="233"/>
      <c r="EY89" s="233"/>
      <c r="EZ89" s="233"/>
      <c r="FA89" s="233"/>
      <c r="FB89" s="233"/>
      <c r="FC89" s="233"/>
      <c r="FD89" s="233"/>
      <c r="FE89" s="233"/>
      <c r="FF89" s="233"/>
      <c r="FG89" s="233"/>
      <c r="FH89" s="233"/>
      <c r="FI89" s="233"/>
      <c r="FJ89" s="233"/>
      <c r="FK89" s="234"/>
    </row>
    <row r="90" spans="1:186" ht="15" customHeight="1">
      <c r="A90" s="213" t="s">
        <v>75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4"/>
      <c r="BZ90" s="65" t="s">
        <v>86</v>
      </c>
      <c r="CA90" s="66"/>
      <c r="CB90" s="66"/>
      <c r="CC90" s="66"/>
      <c r="CD90" s="66"/>
      <c r="CE90" s="66"/>
      <c r="CF90" s="66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233">
        <f>CR91-CR93</f>
        <v>0</v>
      </c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>
        <f>DJ91-DJ93</f>
        <v>0</v>
      </c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33"/>
      <c r="DW90" s="233"/>
      <c r="DX90" s="233"/>
      <c r="DY90" s="233"/>
      <c r="DZ90" s="233"/>
      <c r="EA90" s="233"/>
      <c r="EB90" s="233">
        <f>EB91-EB93</f>
        <v>0</v>
      </c>
      <c r="EC90" s="233"/>
      <c r="ED90" s="233"/>
      <c r="EE90" s="233"/>
      <c r="EF90" s="233"/>
      <c r="EG90" s="233"/>
      <c r="EH90" s="233"/>
      <c r="EI90" s="233"/>
      <c r="EJ90" s="233"/>
      <c r="EK90" s="233"/>
      <c r="EL90" s="233"/>
      <c r="EM90" s="233"/>
      <c r="EN90" s="233"/>
      <c r="EO90" s="233"/>
      <c r="EP90" s="233"/>
      <c r="EQ90" s="233"/>
      <c r="ER90" s="233"/>
      <c r="ES90" s="233"/>
      <c r="ET90" s="233">
        <f>SUM(CR90:ES90)</f>
        <v>0</v>
      </c>
      <c r="EU90" s="233"/>
      <c r="EV90" s="233"/>
      <c r="EW90" s="233"/>
      <c r="EX90" s="233"/>
      <c r="EY90" s="233"/>
      <c r="EZ90" s="233"/>
      <c r="FA90" s="233"/>
      <c r="FB90" s="233"/>
      <c r="FC90" s="233"/>
      <c r="FD90" s="233"/>
      <c r="FE90" s="233"/>
      <c r="FF90" s="233"/>
      <c r="FG90" s="233"/>
      <c r="FH90" s="233"/>
      <c r="FI90" s="233"/>
      <c r="FJ90" s="233"/>
      <c r="FK90" s="234"/>
    </row>
    <row r="91" spans="1:186" ht="12" customHeight="1">
      <c r="A91" s="205" t="s">
        <v>23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6"/>
      <c r="BZ91" s="79" t="s">
        <v>87</v>
      </c>
      <c r="CA91" s="80"/>
      <c r="CB91" s="80"/>
      <c r="CC91" s="80"/>
      <c r="CD91" s="80"/>
      <c r="CE91" s="80"/>
      <c r="CF91" s="81"/>
      <c r="CG91" s="73">
        <v>320</v>
      </c>
      <c r="CH91" s="74"/>
      <c r="CI91" s="74"/>
      <c r="CJ91" s="74"/>
      <c r="CK91" s="74"/>
      <c r="CL91" s="74"/>
      <c r="CM91" s="74"/>
      <c r="CN91" s="74"/>
      <c r="CO91" s="74"/>
      <c r="CP91" s="74"/>
      <c r="CQ91" s="75"/>
      <c r="CR91" s="235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7"/>
      <c r="DJ91" s="235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36"/>
      <c r="DX91" s="236"/>
      <c r="DY91" s="236"/>
      <c r="DZ91" s="236"/>
      <c r="EA91" s="237"/>
      <c r="EB91" s="235"/>
      <c r="EC91" s="236"/>
      <c r="ED91" s="236"/>
      <c r="EE91" s="236"/>
      <c r="EF91" s="236"/>
      <c r="EG91" s="236"/>
      <c r="EH91" s="236"/>
      <c r="EI91" s="236"/>
      <c r="EJ91" s="236"/>
      <c r="EK91" s="236"/>
      <c r="EL91" s="236"/>
      <c r="EM91" s="236"/>
      <c r="EN91" s="236"/>
      <c r="EO91" s="236"/>
      <c r="EP91" s="236"/>
      <c r="EQ91" s="236"/>
      <c r="ER91" s="236"/>
      <c r="ES91" s="237"/>
      <c r="ET91" s="241">
        <f>SUM(CR91:ES92)</f>
        <v>0</v>
      </c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3"/>
    </row>
    <row r="92" spans="1:186" ht="12" customHeight="1">
      <c r="A92" s="209" t="s">
        <v>76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10"/>
      <c r="BZ92" s="82"/>
      <c r="CA92" s="83"/>
      <c r="CB92" s="83"/>
      <c r="CC92" s="83"/>
      <c r="CD92" s="83"/>
      <c r="CE92" s="83"/>
      <c r="CF92" s="84"/>
      <c r="CG92" s="76"/>
      <c r="CH92" s="77"/>
      <c r="CI92" s="77"/>
      <c r="CJ92" s="77"/>
      <c r="CK92" s="77"/>
      <c r="CL92" s="77"/>
      <c r="CM92" s="77"/>
      <c r="CN92" s="77"/>
      <c r="CO92" s="77"/>
      <c r="CP92" s="77"/>
      <c r="CQ92" s="78"/>
      <c r="CR92" s="238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40"/>
      <c r="DJ92" s="238"/>
      <c r="DK92" s="239"/>
      <c r="DL92" s="239"/>
      <c r="DM92" s="239"/>
      <c r="DN92" s="239"/>
      <c r="DO92" s="239"/>
      <c r="DP92" s="239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40"/>
      <c r="EB92" s="238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  <c r="ES92" s="240"/>
      <c r="ET92" s="244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6"/>
    </row>
    <row r="93" spans="1:186" ht="15" customHeight="1">
      <c r="A93" s="211" t="s">
        <v>77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2"/>
      <c r="BZ93" s="65" t="s">
        <v>88</v>
      </c>
      <c r="CA93" s="66"/>
      <c r="CB93" s="66"/>
      <c r="CC93" s="66"/>
      <c r="CD93" s="66"/>
      <c r="CE93" s="66"/>
      <c r="CF93" s="66"/>
      <c r="CG93" s="97">
        <v>420</v>
      </c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250"/>
      <c r="CS93" s="250"/>
      <c r="CT93" s="250"/>
      <c r="CU93" s="250"/>
      <c r="CV93" s="250"/>
      <c r="CW93" s="250"/>
      <c r="CX93" s="250"/>
      <c r="CY93" s="250"/>
      <c r="CZ93" s="250"/>
      <c r="DA93" s="250"/>
      <c r="DB93" s="250"/>
      <c r="DC93" s="250"/>
      <c r="DD93" s="250"/>
      <c r="DE93" s="250"/>
      <c r="DF93" s="250"/>
      <c r="DG93" s="250"/>
      <c r="DH93" s="250"/>
      <c r="DI93" s="250"/>
      <c r="DJ93" s="250"/>
      <c r="DK93" s="250"/>
      <c r="DL93" s="250"/>
      <c r="DM93" s="250"/>
      <c r="DN93" s="250"/>
      <c r="DO93" s="250"/>
      <c r="DP93" s="250"/>
      <c r="DQ93" s="250"/>
      <c r="DR93" s="250"/>
      <c r="DS93" s="250"/>
      <c r="DT93" s="250"/>
      <c r="DU93" s="250"/>
      <c r="DV93" s="250"/>
      <c r="DW93" s="250"/>
      <c r="DX93" s="250"/>
      <c r="DY93" s="250"/>
      <c r="DZ93" s="250"/>
      <c r="EA93" s="250"/>
      <c r="EB93" s="250"/>
      <c r="EC93" s="250"/>
      <c r="ED93" s="250"/>
      <c r="EE93" s="250"/>
      <c r="EF93" s="250"/>
      <c r="EG93" s="250"/>
      <c r="EH93" s="250"/>
      <c r="EI93" s="250"/>
      <c r="EJ93" s="250"/>
      <c r="EK93" s="250"/>
      <c r="EL93" s="250"/>
      <c r="EM93" s="250"/>
      <c r="EN93" s="250"/>
      <c r="EO93" s="250"/>
      <c r="EP93" s="250"/>
      <c r="EQ93" s="250"/>
      <c r="ER93" s="250"/>
      <c r="ES93" s="250"/>
      <c r="ET93" s="233">
        <f>SUM(CR93:ES93)</f>
        <v>0</v>
      </c>
      <c r="EU93" s="233"/>
      <c r="EV93" s="233"/>
      <c r="EW93" s="233"/>
      <c r="EX93" s="233"/>
      <c r="EY93" s="233"/>
      <c r="EZ93" s="233"/>
      <c r="FA93" s="233"/>
      <c r="FB93" s="233"/>
      <c r="FC93" s="233"/>
      <c r="FD93" s="233"/>
      <c r="FE93" s="233"/>
      <c r="FF93" s="233"/>
      <c r="FG93" s="233"/>
      <c r="FH93" s="233"/>
      <c r="FI93" s="233"/>
      <c r="FJ93" s="233"/>
      <c r="FK93" s="234"/>
    </row>
    <row r="94" spans="1:186" ht="15" customHeight="1">
      <c r="A94" s="213" t="s">
        <v>72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4"/>
      <c r="BZ94" s="65" t="s">
        <v>89</v>
      </c>
      <c r="CA94" s="66"/>
      <c r="CB94" s="66"/>
      <c r="CC94" s="66"/>
      <c r="CD94" s="66"/>
      <c r="CE94" s="66"/>
      <c r="CF94" s="66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233">
        <f>CR95-CR97</f>
        <v>0</v>
      </c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>
        <f>DJ95-DJ97</f>
        <v>0</v>
      </c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33"/>
      <c r="DW94" s="233"/>
      <c r="DX94" s="233"/>
      <c r="DY94" s="233"/>
      <c r="DZ94" s="233"/>
      <c r="EA94" s="233"/>
      <c r="EB94" s="233">
        <f>EB95-EB97</f>
        <v>0</v>
      </c>
      <c r="EC94" s="233"/>
      <c r="ED94" s="233"/>
      <c r="EE94" s="233"/>
      <c r="EF94" s="233"/>
      <c r="EG94" s="233"/>
      <c r="EH94" s="233"/>
      <c r="EI94" s="233"/>
      <c r="EJ94" s="233"/>
      <c r="EK94" s="233"/>
      <c r="EL94" s="233"/>
      <c r="EM94" s="233"/>
      <c r="EN94" s="233"/>
      <c r="EO94" s="233"/>
      <c r="EP94" s="233"/>
      <c r="EQ94" s="233"/>
      <c r="ER94" s="233"/>
      <c r="ES94" s="233"/>
      <c r="ET94" s="233">
        <f>SUM(CR94:ES94)</f>
        <v>0</v>
      </c>
      <c r="EU94" s="233"/>
      <c r="EV94" s="233"/>
      <c r="EW94" s="233"/>
      <c r="EX94" s="233"/>
      <c r="EY94" s="233"/>
      <c r="EZ94" s="233"/>
      <c r="FA94" s="233"/>
      <c r="FB94" s="233"/>
      <c r="FC94" s="233"/>
      <c r="FD94" s="233"/>
      <c r="FE94" s="233"/>
      <c r="FF94" s="233"/>
      <c r="FG94" s="233"/>
      <c r="FH94" s="233"/>
      <c r="FI94" s="233"/>
      <c r="FJ94" s="233"/>
      <c r="FK94" s="234"/>
    </row>
    <row r="95" spans="1:186" ht="12" customHeight="1">
      <c r="A95" s="205" t="s">
        <v>23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6"/>
      <c r="BZ95" s="79" t="s">
        <v>90</v>
      </c>
      <c r="CA95" s="80"/>
      <c r="CB95" s="80"/>
      <c r="CC95" s="80"/>
      <c r="CD95" s="80"/>
      <c r="CE95" s="80"/>
      <c r="CF95" s="81"/>
      <c r="CG95" s="73">
        <v>330</v>
      </c>
      <c r="CH95" s="74"/>
      <c r="CI95" s="74"/>
      <c r="CJ95" s="74"/>
      <c r="CK95" s="74"/>
      <c r="CL95" s="74"/>
      <c r="CM95" s="74"/>
      <c r="CN95" s="74"/>
      <c r="CO95" s="74"/>
      <c r="CP95" s="74"/>
      <c r="CQ95" s="75"/>
      <c r="CR95" s="235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7"/>
      <c r="DJ95" s="235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36"/>
      <c r="DX95" s="236"/>
      <c r="DY95" s="236"/>
      <c r="DZ95" s="236"/>
      <c r="EA95" s="237"/>
      <c r="EB95" s="235"/>
      <c r="EC95" s="236"/>
      <c r="ED95" s="236"/>
      <c r="EE95" s="236"/>
      <c r="EF95" s="236"/>
      <c r="EG95" s="236"/>
      <c r="EH95" s="236"/>
      <c r="EI95" s="236"/>
      <c r="EJ95" s="236"/>
      <c r="EK95" s="236"/>
      <c r="EL95" s="236"/>
      <c r="EM95" s="236"/>
      <c r="EN95" s="236"/>
      <c r="EO95" s="236"/>
      <c r="EP95" s="236"/>
      <c r="EQ95" s="236"/>
      <c r="ER95" s="236"/>
      <c r="ES95" s="237"/>
      <c r="ET95" s="241">
        <f>SUM(CR95:ES96)</f>
        <v>0</v>
      </c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3"/>
    </row>
    <row r="96" spans="1:186" ht="12" customHeight="1">
      <c r="A96" s="209" t="s">
        <v>78</v>
      </c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10"/>
      <c r="BZ96" s="82"/>
      <c r="CA96" s="83"/>
      <c r="CB96" s="83"/>
      <c r="CC96" s="83"/>
      <c r="CD96" s="83"/>
      <c r="CE96" s="83"/>
      <c r="CF96" s="84"/>
      <c r="CG96" s="76"/>
      <c r="CH96" s="77"/>
      <c r="CI96" s="77"/>
      <c r="CJ96" s="77"/>
      <c r="CK96" s="77"/>
      <c r="CL96" s="77"/>
      <c r="CM96" s="77"/>
      <c r="CN96" s="77"/>
      <c r="CO96" s="77"/>
      <c r="CP96" s="77"/>
      <c r="CQ96" s="78"/>
      <c r="CR96" s="238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40"/>
      <c r="DJ96" s="238"/>
      <c r="DK96" s="239"/>
      <c r="DL96" s="239"/>
      <c r="DM96" s="239"/>
      <c r="DN96" s="239"/>
      <c r="DO96" s="239"/>
      <c r="DP96" s="239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40"/>
      <c r="EB96" s="238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  <c r="ES96" s="240"/>
      <c r="ET96" s="244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6"/>
    </row>
    <row r="97" spans="1:194" ht="15" customHeight="1">
      <c r="A97" s="211" t="s">
        <v>79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2"/>
      <c r="BZ97" s="65" t="s">
        <v>91</v>
      </c>
      <c r="CA97" s="66"/>
      <c r="CB97" s="66"/>
      <c r="CC97" s="66"/>
      <c r="CD97" s="66"/>
      <c r="CE97" s="66"/>
      <c r="CF97" s="66"/>
      <c r="CG97" s="97">
        <v>430</v>
      </c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250"/>
      <c r="CS97" s="250"/>
      <c r="CT97" s="250"/>
      <c r="CU97" s="250"/>
      <c r="CV97" s="250"/>
      <c r="CW97" s="250"/>
      <c r="CX97" s="250"/>
      <c r="CY97" s="250"/>
      <c r="CZ97" s="250"/>
      <c r="DA97" s="250"/>
      <c r="DB97" s="250"/>
      <c r="DC97" s="250"/>
      <c r="DD97" s="250"/>
      <c r="DE97" s="250"/>
      <c r="DF97" s="250"/>
      <c r="DG97" s="250"/>
      <c r="DH97" s="250"/>
      <c r="DI97" s="250"/>
      <c r="DJ97" s="250"/>
      <c r="DK97" s="250"/>
      <c r="DL97" s="250"/>
      <c r="DM97" s="250"/>
      <c r="DN97" s="250"/>
      <c r="DO97" s="250"/>
      <c r="DP97" s="250"/>
      <c r="DQ97" s="250"/>
      <c r="DR97" s="250"/>
      <c r="DS97" s="250"/>
      <c r="DT97" s="250"/>
      <c r="DU97" s="250"/>
      <c r="DV97" s="250"/>
      <c r="DW97" s="250"/>
      <c r="DX97" s="250"/>
      <c r="DY97" s="250"/>
      <c r="DZ97" s="250"/>
      <c r="EA97" s="250"/>
      <c r="EB97" s="250"/>
      <c r="EC97" s="250"/>
      <c r="ED97" s="250"/>
      <c r="EE97" s="250"/>
      <c r="EF97" s="250"/>
      <c r="EG97" s="250"/>
      <c r="EH97" s="250"/>
      <c r="EI97" s="250"/>
      <c r="EJ97" s="250"/>
      <c r="EK97" s="250"/>
      <c r="EL97" s="250"/>
      <c r="EM97" s="250"/>
      <c r="EN97" s="250"/>
      <c r="EO97" s="250"/>
      <c r="EP97" s="250"/>
      <c r="EQ97" s="250"/>
      <c r="ER97" s="250"/>
      <c r="ES97" s="250"/>
      <c r="ET97" s="233">
        <f>SUM(CR97:ES97)</f>
        <v>0</v>
      </c>
      <c r="EU97" s="233"/>
      <c r="EV97" s="233"/>
      <c r="EW97" s="233"/>
      <c r="EX97" s="233"/>
      <c r="EY97" s="233"/>
      <c r="EZ97" s="233"/>
      <c r="FA97" s="233"/>
      <c r="FB97" s="233"/>
      <c r="FC97" s="233"/>
      <c r="FD97" s="233"/>
      <c r="FE97" s="233"/>
      <c r="FF97" s="233"/>
      <c r="FG97" s="233"/>
      <c r="FH97" s="233"/>
      <c r="FI97" s="233"/>
      <c r="FJ97" s="233"/>
      <c r="FK97" s="234"/>
    </row>
    <row r="98" spans="1:194" ht="15" customHeight="1">
      <c r="A98" s="213" t="s">
        <v>80</v>
      </c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4"/>
      <c r="BZ98" s="65" t="s">
        <v>92</v>
      </c>
      <c r="CA98" s="66"/>
      <c r="CB98" s="66"/>
      <c r="CC98" s="66"/>
      <c r="CD98" s="66"/>
      <c r="CE98" s="66"/>
      <c r="CF98" s="66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233">
        <f>CR99-CR101</f>
        <v>-64200</v>
      </c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>
        <f>DJ99-DJ101</f>
        <v>347768.51000000024</v>
      </c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33"/>
      <c r="DW98" s="233"/>
      <c r="DX98" s="233"/>
      <c r="DY98" s="233"/>
      <c r="DZ98" s="233"/>
      <c r="EA98" s="233"/>
      <c r="EB98" s="233">
        <f>EB99-EB101</f>
        <v>0</v>
      </c>
      <c r="EC98" s="233"/>
      <c r="ED98" s="233"/>
      <c r="EE98" s="233"/>
      <c r="EF98" s="233"/>
      <c r="EG98" s="233"/>
      <c r="EH98" s="233"/>
      <c r="EI98" s="233"/>
      <c r="EJ98" s="233"/>
      <c r="EK98" s="233"/>
      <c r="EL98" s="233"/>
      <c r="EM98" s="233"/>
      <c r="EN98" s="233"/>
      <c r="EO98" s="233"/>
      <c r="EP98" s="233"/>
      <c r="EQ98" s="233"/>
      <c r="ER98" s="233"/>
      <c r="ES98" s="233"/>
      <c r="ET98" s="233">
        <f>SUM(CR98:ES98)</f>
        <v>283568.51000000024</v>
      </c>
      <c r="EU98" s="233"/>
      <c r="EV98" s="233"/>
      <c r="EW98" s="233"/>
      <c r="EX98" s="233"/>
      <c r="EY98" s="233"/>
      <c r="EZ98" s="233"/>
      <c r="FA98" s="233"/>
      <c r="FB98" s="233"/>
      <c r="FC98" s="233"/>
      <c r="FD98" s="233"/>
      <c r="FE98" s="233"/>
      <c r="FF98" s="233"/>
      <c r="FG98" s="233"/>
      <c r="FH98" s="233"/>
      <c r="FI98" s="233"/>
      <c r="FJ98" s="233"/>
      <c r="FK98" s="234"/>
    </row>
    <row r="99" spans="1:194" ht="12" customHeight="1">
      <c r="A99" s="205" t="s">
        <v>23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6"/>
      <c r="BZ99" s="79" t="s">
        <v>93</v>
      </c>
      <c r="CA99" s="80"/>
      <c r="CB99" s="80"/>
      <c r="CC99" s="80"/>
      <c r="CD99" s="80"/>
      <c r="CE99" s="80"/>
      <c r="CF99" s="81"/>
      <c r="CG99" s="73">
        <v>340</v>
      </c>
      <c r="CH99" s="74"/>
      <c r="CI99" s="74"/>
      <c r="CJ99" s="74"/>
      <c r="CK99" s="74"/>
      <c r="CL99" s="74"/>
      <c r="CM99" s="74"/>
      <c r="CN99" s="74"/>
      <c r="CO99" s="74"/>
      <c r="CP99" s="74"/>
      <c r="CQ99" s="75"/>
      <c r="CR99" s="235"/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7"/>
      <c r="DJ99" s="235">
        <v>3600654.81</v>
      </c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36"/>
      <c r="DX99" s="236"/>
      <c r="DY99" s="236"/>
      <c r="DZ99" s="236"/>
      <c r="EA99" s="237"/>
      <c r="EB99" s="235"/>
      <c r="EC99" s="236"/>
      <c r="ED99" s="236"/>
      <c r="EE99" s="236"/>
      <c r="EF99" s="236"/>
      <c r="EG99" s="236"/>
      <c r="EH99" s="236"/>
      <c r="EI99" s="236"/>
      <c r="EJ99" s="236"/>
      <c r="EK99" s="236"/>
      <c r="EL99" s="236"/>
      <c r="EM99" s="236"/>
      <c r="EN99" s="236"/>
      <c r="EO99" s="236"/>
      <c r="EP99" s="236"/>
      <c r="EQ99" s="236"/>
      <c r="ER99" s="236"/>
      <c r="ES99" s="237"/>
      <c r="ET99" s="241">
        <f>SUM(CR99:ES100)</f>
        <v>3600654.81</v>
      </c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3"/>
    </row>
    <row r="100" spans="1:194" ht="12" customHeight="1">
      <c r="A100" s="209" t="s">
        <v>81</v>
      </c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10"/>
      <c r="BZ100" s="82"/>
      <c r="CA100" s="83"/>
      <c r="CB100" s="83"/>
      <c r="CC100" s="83"/>
      <c r="CD100" s="83"/>
      <c r="CE100" s="83"/>
      <c r="CF100" s="84"/>
      <c r="CG100" s="76"/>
      <c r="CH100" s="77"/>
      <c r="CI100" s="77"/>
      <c r="CJ100" s="77"/>
      <c r="CK100" s="77"/>
      <c r="CL100" s="77"/>
      <c r="CM100" s="77"/>
      <c r="CN100" s="77"/>
      <c r="CO100" s="77"/>
      <c r="CP100" s="77"/>
      <c r="CQ100" s="78"/>
      <c r="CR100" s="238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40"/>
      <c r="DJ100" s="238"/>
      <c r="DK100" s="239"/>
      <c r="DL100" s="239"/>
      <c r="DM100" s="239"/>
      <c r="DN100" s="239"/>
      <c r="DO100" s="239"/>
      <c r="DP100" s="239"/>
      <c r="DQ100" s="239"/>
      <c r="DR100" s="239"/>
      <c r="DS100" s="239"/>
      <c r="DT100" s="239"/>
      <c r="DU100" s="239"/>
      <c r="DV100" s="239"/>
      <c r="DW100" s="239"/>
      <c r="DX100" s="239"/>
      <c r="DY100" s="239"/>
      <c r="DZ100" s="239"/>
      <c r="EA100" s="240"/>
      <c r="EB100" s="238"/>
      <c r="EC100" s="239"/>
      <c r="ED100" s="239"/>
      <c r="EE100" s="239"/>
      <c r="EF100" s="239"/>
      <c r="EG100" s="239"/>
      <c r="EH100" s="239"/>
      <c r="EI100" s="239"/>
      <c r="EJ100" s="239"/>
      <c r="EK100" s="239"/>
      <c r="EL100" s="239"/>
      <c r="EM100" s="239"/>
      <c r="EN100" s="239"/>
      <c r="EO100" s="239"/>
      <c r="EP100" s="239"/>
      <c r="EQ100" s="239"/>
      <c r="ER100" s="239"/>
      <c r="ES100" s="240"/>
      <c r="ET100" s="244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6"/>
    </row>
    <row r="101" spans="1:194" ht="15" customHeight="1">
      <c r="A101" s="211" t="s">
        <v>82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2"/>
      <c r="BZ101" s="65" t="s">
        <v>94</v>
      </c>
      <c r="CA101" s="66"/>
      <c r="CB101" s="66"/>
      <c r="CC101" s="66"/>
      <c r="CD101" s="66"/>
      <c r="CE101" s="66"/>
      <c r="CF101" s="66"/>
      <c r="CG101" s="97">
        <v>440</v>
      </c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250">
        <v>64200</v>
      </c>
      <c r="CS101" s="250"/>
      <c r="CT101" s="250"/>
      <c r="CU101" s="250"/>
      <c r="CV101" s="250"/>
      <c r="CW101" s="250"/>
      <c r="CX101" s="250"/>
      <c r="CY101" s="250"/>
      <c r="CZ101" s="250"/>
      <c r="DA101" s="250"/>
      <c r="DB101" s="250"/>
      <c r="DC101" s="250"/>
      <c r="DD101" s="250"/>
      <c r="DE101" s="250"/>
      <c r="DF101" s="250"/>
      <c r="DG101" s="250"/>
      <c r="DH101" s="250"/>
      <c r="DI101" s="250"/>
      <c r="DJ101" s="250">
        <v>3252886.3</v>
      </c>
      <c r="DK101" s="250"/>
      <c r="DL101" s="250"/>
      <c r="DM101" s="250"/>
      <c r="DN101" s="250"/>
      <c r="DO101" s="250"/>
      <c r="DP101" s="250"/>
      <c r="DQ101" s="250"/>
      <c r="DR101" s="250"/>
      <c r="DS101" s="250"/>
      <c r="DT101" s="250"/>
      <c r="DU101" s="250"/>
      <c r="DV101" s="250"/>
      <c r="DW101" s="250"/>
      <c r="DX101" s="250"/>
      <c r="DY101" s="250"/>
      <c r="DZ101" s="250"/>
      <c r="EA101" s="250"/>
      <c r="EB101" s="250"/>
      <c r="EC101" s="250"/>
      <c r="ED101" s="250"/>
      <c r="EE101" s="250"/>
      <c r="EF101" s="250"/>
      <c r="EG101" s="250"/>
      <c r="EH101" s="250"/>
      <c r="EI101" s="250"/>
      <c r="EJ101" s="250"/>
      <c r="EK101" s="250"/>
      <c r="EL101" s="250"/>
      <c r="EM101" s="250"/>
      <c r="EN101" s="250"/>
      <c r="EO101" s="250"/>
      <c r="EP101" s="250"/>
      <c r="EQ101" s="250"/>
      <c r="ER101" s="250"/>
      <c r="ES101" s="250"/>
      <c r="ET101" s="233">
        <f>SUM(CR101:ES101)</f>
        <v>3317086.3</v>
      </c>
      <c r="EU101" s="233"/>
      <c r="EV101" s="233"/>
      <c r="EW101" s="233"/>
      <c r="EX101" s="233"/>
      <c r="EY101" s="233"/>
      <c r="EZ101" s="233"/>
      <c r="FA101" s="233"/>
      <c r="FB101" s="233"/>
      <c r="FC101" s="233"/>
      <c r="FD101" s="233"/>
      <c r="FE101" s="233"/>
      <c r="FF101" s="233"/>
      <c r="FG101" s="233"/>
      <c r="FH101" s="233"/>
      <c r="FI101" s="233"/>
      <c r="FJ101" s="233"/>
      <c r="FK101" s="234"/>
    </row>
    <row r="102" spans="1:194" ht="15" customHeight="1">
      <c r="A102" s="213" t="s">
        <v>202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4"/>
      <c r="BZ102" s="65" t="s">
        <v>203</v>
      </c>
      <c r="CA102" s="66"/>
      <c r="CB102" s="66"/>
      <c r="CC102" s="66"/>
      <c r="CD102" s="66"/>
      <c r="CE102" s="66"/>
      <c r="CF102" s="66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233">
        <f>CR103-CR105</f>
        <v>0</v>
      </c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>
        <f>DJ103-DJ105</f>
        <v>-58903.369999999995</v>
      </c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33"/>
      <c r="DW102" s="233"/>
      <c r="DX102" s="233"/>
      <c r="DY102" s="233"/>
      <c r="DZ102" s="233"/>
      <c r="EA102" s="233"/>
      <c r="EB102" s="233">
        <f>EB103-EB105</f>
        <v>0</v>
      </c>
      <c r="EC102" s="233"/>
      <c r="ED102" s="233"/>
      <c r="EE102" s="233"/>
      <c r="EF102" s="233"/>
      <c r="EG102" s="233"/>
      <c r="EH102" s="233"/>
      <c r="EI102" s="233"/>
      <c r="EJ102" s="233"/>
      <c r="EK102" s="233"/>
      <c r="EL102" s="233"/>
      <c r="EM102" s="233"/>
      <c r="EN102" s="233"/>
      <c r="EO102" s="233"/>
      <c r="EP102" s="233"/>
      <c r="EQ102" s="233"/>
      <c r="ER102" s="233"/>
      <c r="ES102" s="233"/>
      <c r="ET102" s="233">
        <f>SUM(CR102:ES102)</f>
        <v>-58903.369999999995</v>
      </c>
      <c r="EU102" s="233"/>
      <c r="EV102" s="233"/>
      <c r="EW102" s="233"/>
      <c r="EX102" s="233"/>
      <c r="EY102" s="233"/>
      <c r="EZ102" s="233"/>
      <c r="FA102" s="233"/>
      <c r="FB102" s="233"/>
      <c r="FC102" s="233"/>
      <c r="FD102" s="233"/>
      <c r="FE102" s="233"/>
      <c r="FF102" s="233"/>
      <c r="FG102" s="233"/>
      <c r="FH102" s="233"/>
      <c r="FI102" s="233"/>
      <c r="FJ102" s="233"/>
      <c r="FK102" s="234"/>
    </row>
    <row r="103" spans="1:194" ht="12" customHeight="1">
      <c r="A103" s="205" t="s">
        <v>23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6"/>
      <c r="BZ103" s="79" t="s">
        <v>206</v>
      </c>
      <c r="CA103" s="80"/>
      <c r="CB103" s="80"/>
      <c r="CC103" s="80"/>
      <c r="CD103" s="80"/>
      <c r="CE103" s="80"/>
      <c r="CF103" s="81"/>
      <c r="CG103" s="73" t="s">
        <v>208</v>
      </c>
      <c r="CH103" s="74"/>
      <c r="CI103" s="74"/>
      <c r="CJ103" s="74"/>
      <c r="CK103" s="74"/>
      <c r="CL103" s="74"/>
      <c r="CM103" s="74"/>
      <c r="CN103" s="74"/>
      <c r="CO103" s="74"/>
      <c r="CP103" s="74"/>
      <c r="CQ103" s="75"/>
      <c r="CR103" s="235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7"/>
      <c r="DJ103" s="311">
        <v>1039481.66</v>
      </c>
      <c r="DK103" s="312"/>
      <c r="DL103" s="312"/>
      <c r="DM103" s="312"/>
      <c r="DN103" s="312"/>
      <c r="DO103" s="312"/>
      <c r="DP103" s="312"/>
      <c r="DQ103" s="312"/>
      <c r="DR103" s="312"/>
      <c r="DS103" s="312"/>
      <c r="DT103" s="312"/>
      <c r="DU103" s="312"/>
      <c r="DV103" s="312"/>
      <c r="DW103" s="312"/>
      <c r="DX103" s="312"/>
      <c r="DY103" s="312"/>
      <c r="DZ103" s="312"/>
      <c r="EA103" s="313"/>
      <c r="EB103" s="235"/>
      <c r="EC103" s="236"/>
      <c r="ED103" s="236"/>
      <c r="EE103" s="236"/>
      <c r="EF103" s="236"/>
      <c r="EG103" s="236"/>
      <c r="EH103" s="236"/>
      <c r="EI103" s="236"/>
      <c r="EJ103" s="236"/>
      <c r="EK103" s="236"/>
      <c r="EL103" s="236"/>
      <c r="EM103" s="236"/>
      <c r="EN103" s="236"/>
      <c r="EO103" s="236"/>
      <c r="EP103" s="236"/>
      <c r="EQ103" s="236"/>
      <c r="ER103" s="236"/>
      <c r="ES103" s="237"/>
      <c r="ET103" s="241">
        <f>SUM(CR103:ES104)</f>
        <v>1039481.66</v>
      </c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3"/>
    </row>
    <row r="104" spans="1:194" ht="12" customHeight="1">
      <c r="A104" s="209" t="s">
        <v>204</v>
      </c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10"/>
      <c r="BZ104" s="82"/>
      <c r="CA104" s="83"/>
      <c r="CB104" s="83"/>
      <c r="CC104" s="83"/>
      <c r="CD104" s="83"/>
      <c r="CE104" s="83"/>
      <c r="CF104" s="84"/>
      <c r="CG104" s="76"/>
      <c r="CH104" s="77"/>
      <c r="CI104" s="77"/>
      <c r="CJ104" s="77"/>
      <c r="CK104" s="77"/>
      <c r="CL104" s="77"/>
      <c r="CM104" s="77"/>
      <c r="CN104" s="77"/>
      <c r="CO104" s="77"/>
      <c r="CP104" s="77"/>
      <c r="CQ104" s="78"/>
      <c r="CR104" s="238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40"/>
      <c r="DJ104" s="314"/>
      <c r="DK104" s="315"/>
      <c r="DL104" s="315"/>
      <c r="DM104" s="315"/>
      <c r="DN104" s="315"/>
      <c r="DO104" s="315"/>
      <c r="DP104" s="315"/>
      <c r="DQ104" s="315"/>
      <c r="DR104" s="315"/>
      <c r="DS104" s="315"/>
      <c r="DT104" s="315"/>
      <c r="DU104" s="315"/>
      <c r="DV104" s="315"/>
      <c r="DW104" s="315"/>
      <c r="DX104" s="315"/>
      <c r="DY104" s="315"/>
      <c r="DZ104" s="315"/>
      <c r="EA104" s="316"/>
      <c r="EB104" s="238"/>
      <c r="EC104" s="239"/>
      <c r="ED104" s="239"/>
      <c r="EE104" s="239"/>
      <c r="EF104" s="239"/>
      <c r="EG104" s="239"/>
      <c r="EH104" s="239"/>
      <c r="EI104" s="239"/>
      <c r="EJ104" s="239"/>
      <c r="EK104" s="239"/>
      <c r="EL104" s="239"/>
      <c r="EM104" s="239"/>
      <c r="EN104" s="239"/>
      <c r="EO104" s="239"/>
      <c r="EP104" s="239"/>
      <c r="EQ104" s="239"/>
      <c r="ER104" s="239"/>
      <c r="ES104" s="240"/>
      <c r="ET104" s="244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6"/>
    </row>
    <row r="105" spans="1:194" ht="15" customHeight="1">
      <c r="A105" s="211" t="s">
        <v>205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2"/>
      <c r="BZ105" s="65" t="s">
        <v>207</v>
      </c>
      <c r="CA105" s="66"/>
      <c r="CB105" s="66"/>
      <c r="CC105" s="66"/>
      <c r="CD105" s="66"/>
      <c r="CE105" s="66"/>
      <c r="CF105" s="66"/>
      <c r="CG105" s="97" t="s">
        <v>208</v>
      </c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250"/>
      <c r="CS105" s="250"/>
      <c r="CT105" s="250"/>
      <c r="CU105" s="250"/>
      <c r="CV105" s="250"/>
      <c r="CW105" s="250"/>
      <c r="CX105" s="250"/>
      <c r="CY105" s="250"/>
      <c r="CZ105" s="250"/>
      <c r="DA105" s="250"/>
      <c r="DB105" s="250"/>
      <c r="DC105" s="250"/>
      <c r="DD105" s="250"/>
      <c r="DE105" s="250"/>
      <c r="DF105" s="250"/>
      <c r="DG105" s="250"/>
      <c r="DH105" s="250"/>
      <c r="DI105" s="250"/>
      <c r="DJ105" s="309">
        <v>1098385.03</v>
      </c>
      <c r="DK105" s="309"/>
      <c r="DL105" s="309"/>
      <c r="DM105" s="309"/>
      <c r="DN105" s="309"/>
      <c r="DO105" s="309"/>
      <c r="DP105" s="309"/>
      <c r="DQ105" s="309"/>
      <c r="DR105" s="309"/>
      <c r="DS105" s="309"/>
      <c r="DT105" s="309"/>
      <c r="DU105" s="309"/>
      <c r="DV105" s="309"/>
      <c r="DW105" s="309"/>
      <c r="DX105" s="309"/>
      <c r="DY105" s="309"/>
      <c r="DZ105" s="309"/>
      <c r="EA105" s="309"/>
      <c r="EB105" s="250"/>
      <c r="EC105" s="250"/>
      <c r="ED105" s="250"/>
      <c r="EE105" s="250"/>
      <c r="EF105" s="250"/>
      <c r="EG105" s="250"/>
      <c r="EH105" s="250"/>
      <c r="EI105" s="250"/>
      <c r="EJ105" s="250"/>
      <c r="EK105" s="250"/>
      <c r="EL105" s="250"/>
      <c r="EM105" s="250"/>
      <c r="EN105" s="250"/>
      <c r="EO105" s="250"/>
      <c r="EP105" s="250"/>
      <c r="EQ105" s="250"/>
      <c r="ER105" s="250"/>
      <c r="ES105" s="250"/>
      <c r="ET105" s="233">
        <f>SUM(CR105:ES105)</f>
        <v>1098385.03</v>
      </c>
      <c r="EU105" s="233"/>
      <c r="EV105" s="233"/>
      <c r="EW105" s="233"/>
      <c r="EX105" s="233"/>
      <c r="EY105" s="233"/>
      <c r="EZ105" s="233"/>
      <c r="FA105" s="233"/>
      <c r="FB105" s="233"/>
      <c r="FC105" s="233"/>
      <c r="FD105" s="233"/>
      <c r="FE105" s="233"/>
      <c r="FF105" s="233"/>
      <c r="FG105" s="233"/>
      <c r="FH105" s="233"/>
      <c r="FI105" s="233"/>
      <c r="FJ105" s="233"/>
      <c r="FK105" s="234"/>
    </row>
    <row r="106" spans="1:194" ht="15" customHeight="1">
      <c r="FJ106" s="42"/>
      <c r="FK106" s="41" t="s">
        <v>164</v>
      </c>
    </row>
    <row r="107" spans="1:194" s="12" customFormat="1" ht="33" customHeight="1">
      <c r="A107" s="161" t="s">
        <v>136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 t="s">
        <v>137</v>
      </c>
      <c r="CA107" s="123"/>
      <c r="CB107" s="123"/>
      <c r="CC107" s="123"/>
      <c r="CD107" s="123"/>
      <c r="CE107" s="123"/>
      <c r="CF107" s="123"/>
      <c r="CG107" s="123" t="s">
        <v>173</v>
      </c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253" t="s">
        <v>174</v>
      </c>
      <c r="CS107" s="253"/>
      <c r="CT107" s="253"/>
      <c r="CU107" s="253"/>
      <c r="CV107" s="253"/>
      <c r="CW107" s="253"/>
      <c r="CX107" s="253"/>
      <c r="CY107" s="253"/>
      <c r="CZ107" s="253"/>
      <c r="DA107" s="253"/>
      <c r="DB107" s="253"/>
      <c r="DC107" s="253"/>
      <c r="DD107" s="253"/>
      <c r="DE107" s="253"/>
      <c r="DF107" s="253"/>
      <c r="DG107" s="253"/>
      <c r="DH107" s="253"/>
      <c r="DI107" s="253"/>
      <c r="DJ107" s="253" t="s">
        <v>175</v>
      </c>
      <c r="DK107" s="253"/>
      <c r="DL107" s="253"/>
      <c r="DM107" s="253"/>
      <c r="DN107" s="253"/>
      <c r="DO107" s="253"/>
      <c r="DP107" s="253"/>
      <c r="DQ107" s="253"/>
      <c r="DR107" s="253"/>
      <c r="DS107" s="253"/>
      <c r="DT107" s="253"/>
      <c r="DU107" s="253"/>
      <c r="DV107" s="253"/>
      <c r="DW107" s="253"/>
      <c r="DX107" s="253"/>
      <c r="DY107" s="253"/>
      <c r="DZ107" s="253"/>
      <c r="EA107" s="253"/>
      <c r="EB107" s="253" t="s">
        <v>2</v>
      </c>
      <c r="EC107" s="253"/>
      <c r="ED107" s="253"/>
      <c r="EE107" s="253"/>
      <c r="EF107" s="253"/>
      <c r="EG107" s="253"/>
      <c r="EH107" s="253"/>
      <c r="EI107" s="253"/>
      <c r="EJ107" s="253"/>
      <c r="EK107" s="253"/>
      <c r="EL107" s="253"/>
      <c r="EM107" s="253"/>
      <c r="EN107" s="253"/>
      <c r="EO107" s="253"/>
      <c r="EP107" s="253"/>
      <c r="EQ107" s="253"/>
      <c r="ER107" s="253"/>
      <c r="ES107" s="253"/>
      <c r="ET107" s="253" t="s">
        <v>1</v>
      </c>
      <c r="EU107" s="253"/>
      <c r="EV107" s="253"/>
      <c r="EW107" s="253"/>
      <c r="EX107" s="253"/>
      <c r="EY107" s="253"/>
      <c r="EZ107" s="253"/>
      <c r="FA107" s="253"/>
      <c r="FB107" s="253"/>
      <c r="FC107" s="253"/>
      <c r="FD107" s="253"/>
      <c r="FE107" s="253"/>
      <c r="FF107" s="253"/>
      <c r="FG107" s="253"/>
      <c r="FH107" s="253"/>
      <c r="FI107" s="253"/>
      <c r="FJ107" s="253"/>
      <c r="FK107" s="256"/>
      <c r="FL107" s="39"/>
      <c r="FM107" s="39"/>
      <c r="FN107" s="39"/>
    </row>
    <row r="108" spans="1:194" s="13" customFormat="1" ht="12" customHeight="1" thickBot="1">
      <c r="A108" s="158">
        <v>1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98">
        <v>2</v>
      </c>
      <c r="CA108" s="98"/>
      <c r="CB108" s="98"/>
      <c r="CC108" s="98"/>
      <c r="CD108" s="98"/>
      <c r="CE108" s="98"/>
      <c r="CF108" s="98"/>
      <c r="CG108" s="98">
        <v>3</v>
      </c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255">
        <v>4</v>
      </c>
      <c r="CS108" s="255"/>
      <c r="CT108" s="255"/>
      <c r="CU108" s="255"/>
      <c r="CV108" s="255"/>
      <c r="CW108" s="255"/>
      <c r="CX108" s="2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>
        <v>5</v>
      </c>
      <c r="DK108" s="255"/>
      <c r="DL108" s="255"/>
      <c r="DM108" s="255"/>
      <c r="DN108" s="255"/>
      <c r="DO108" s="255"/>
      <c r="DP108" s="255"/>
      <c r="DQ108" s="255"/>
      <c r="DR108" s="255"/>
      <c r="DS108" s="255"/>
      <c r="DT108" s="255"/>
      <c r="DU108" s="255"/>
      <c r="DV108" s="255"/>
      <c r="DW108" s="255"/>
      <c r="DX108" s="255"/>
      <c r="DY108" s="255"/>
      <c r="DZ108" s="255"/>
      <c r="EA108" s="255"/>
      <c r="EB108" s="255">
        <v>6</v>
      </c>
      <c r="EC108" s="255"/>
      <c r="ED108" s="255"/>
      <c r="EE108" s="255"/>
      <c r="EF108" s="255"/>
      <c r="EG108" s="255"/>
      <c r="EH108" s="255"/>
      <c r="EI108" s="255"/>
      <c r="EJ108" s="255"/>
      <c r="EK108" s="255"/>
      <c r="EL108" s="255"/>
      <c r="EM108" s="255"/>
      <c r="EN108" s="255"/>
      <c r="EO108" s="255"/>
      <c r="EP108" s="255"/>
      <c r="EQ108" s="255"/>
      <c r="ER108" s="255"/>
      <c r="ES108" s="255"/>
      <c r="ET108" s="255">
        <v>7</v>
      </c>
      <c r="EU108" s="255"/>
      <c r="EV108" s="255"/>
      <c r="EW108" s="255"/>
      <c r="EX108" s="255"/>
      <c r="EY108" s="255"/>
      <c r="EZ108" s="255"/>
      <c r="FA108" s="255"/>
      <c r="FB108" s="255"/>
      <c r="FC108" s="255"/>
      <c r="FD108" s="255"/>
      <c r="FE108" s="255"/>
      <c r="FF108" s="255"/>
      <c r="FG108" s="255"/>
      <c r="FH108" s="255"/>
      <c r="FI108" s="255"/>
      <c r="FJ108" s="255"/>
      <c r="FK108" s="269"/>
      <c r="FL108" s="40"/>
      <c r="FM108" s="40"/>
      <c r="FN108" s="40"/>
    </row>
    <row r="109" spans="1:194" ht="25.5" customHeight="1">
      <c r="A109" s="207" t="s">
        <v>98</v>
      </c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8"/>
      <c r="BZ109" s="138" t="s">
        <v>95</v>
      </c>
      <c r="CA109" s="139"/>
      <c r="CB109" s="139"/>
      <c r="CC109" s="139"/>
      <c r="CD109" s="139"/>
      <c r="CE109" s="139"/>
      <c r="CF109" s="139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254">
        <f>CR110-CR138</f>
        <v>-874360.39999999991</v>
      </c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>
        <f>DJ110-DJ138</f>
        <v>360677.26999999583</v>
      </c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>
        <f>EB110-EB138</f>
        <v>0</v>
      </c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>
        <f>SUM(CR109:ES109)</f>
        <v>-513683.13000000408</v>
      </c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  <c r="FF109" s="254"/>
      <c r="FG109" s="254"/>
      <c r="FH109" s="254"/>
      <c r="FI109" s="254"/>
      <c r="FJ109" s="254"/>
      <c r="FK109" s="270"/>
    </row>
    <row r="110" spans="1:194" ht="23.25" customHeight="1">
      <c r="A110" s="124" t="s">
        <v>235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5"/>
      <c r="BZ110" s="65" t="s">
        <v>101</v>
      </c>
      <c r="CA110" s="66"/>
      <c r="CB110" s="66"/>
      <c r="CC110" s="66"/>
      <c r="CD110" s="66"/>
      <c r="CE110" s="66"/>
      <c r="CF110" s="66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233">
        <f>CR111+CR115+CR119+CR123+CR127+CR131</f>
        <v>-838389.64999999991</v>
      </c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>
        <f>DJ111+DJ115+DJ119+DJ123+DJ127+DJ131</f>
        <v>772641.59000000358</v>
      </c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33"/>
      <c r="DW110" s="233"/>
      <c r="DX110" s="233"/>
      <c r="DY110" s="233"/>
      <c r="DZ110" s="233"/>
      <c r="EA110" s="233"/>
      <c r="EB110" s="233">
        <f>EB111+EB115+EB119+EB123+EB127+EB131</f>
        <v>0</v>
      </c>
      <c r="EC110" s="233"/>
      <c r="ED110" s="233"/>
      <c r="EE110" s="233"/>
      <c r="EF110" s="233"/>
      <c r="EG110" s="233"/>
      <c r="EH110" s="233"/>
      <c r="EI110" s="233"/>
      <c r="EJ110" s="233"/>
      <c r="EK110" s="233"/>
      <c r="EL110" s="233"/>
      <c r="EM110" s="233"/>
      <c r="EN110" s="233"/>
      <c r="EO110" s="233"/>
      <c r="EP110" s="233"/>
      <c r="EQ110" s="233"/>
      <c r="ER110" s="233"/>
      <c r="ES110" s="233"/>
      <c r="ET110" s="233">
        <f>SUM(CR110:ES110)</f>
        <v>-65748.059999996331</v>
      </c>
      <c r="EU110" s="233"/>
      <c r="EV110" s="233"/>
      <c r="EW110" s="233"/>
      <c r="EX110" s="233"/>
      <c r="EY110" s="233"/>
      <c r="EZ110" s="233"/>
      <c r="FA110" s="233"/>
      <c r="FB110" s="233"/>
      <c r="FC110" s="233"/>
      <c r="FD110" s="233"/>
      <c r="FE110" s="233"/>
      <c r="FF110" s="233"/>
      <c r="FG110" s="233"/>
      <c r="FH110" s="233"/>
      <c r="FI110" s="233"/>
      <c r="FJ110" s="233"/>
      <c r="FK110" s="234"/>
      <c r="FM110" s="229"/>
      <c r="FN110" s="229"/>
      <c r="FO110" s="229"/>
      <c r="FP110" s="229"/>
      <c r="FQ110" s="229"/>
      <c r="FR110" s="229"/>
      <c r="FS110" s="229"/>
      <c r="FT110" s="229"/>
      <c r="FU110" s="229"/>
      <c r="FV110" s="229"/>
      <c r="FW110" s="229"/>
      <c r="FX110" s="229"/>
      <c r="FY110" s="229"/>
      <c r="FZ110" s="47"/>
      <c r="GA110" s="229"/>
      <c r="GB110" s="229"/>
      <c r="GC110" s="229"/>
      <c r="GD110" s="229"/>
      <c r="GE110" s="229"/>
      <c r="GF110" s="229"/>
      <c r="GG110" s="229"/>
      <c r="GH110" s="229"/>
      <c r="GI110" s="229"/>
      <c r="GJ110" s="229"/>
      <c r="GK110" s="229"/>
      <c r="GL110" s="229"/>
    </row>
    <row r="111" spans="1:194" ht="15" customHeight="1">
      <c r="A111" s="126" t="s">
        <v>209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7"/>
      <c r="BZ111" s="65" t="s">
        <v>102</v>
      </c>
      <c r="CA111" s="66"/>
      <c r="CB111" s="66"/>
      <c r="CC111" s="66"/>
      <c r="CD111" s="66"/>
      <c r="CE111" s="66"/>
      <c r="CF111" s="66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233">
        <f>CR112-CR114</f>
        <v>0</v>
      </c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3"/>
      <c r="DD111" s="233"/>
      <c r="DE111" s="233"/>
      <c r="DF111" s="233"/>
      <c r="DG111" s="233"/>
      <c r="DH111" s="233"/>
      <c r="DI111" s="233"/>
      <c r="DJ111" s="233">
        <f>DJ112-DJ114</f>
        <v>46367.320000000298</v>
      </c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33"/>
      <c r="DW111" s="233"/>
      <c r="DX111" s="233"/>
      <c r="DY111" s="233"/>
      <c r="DZ111" s="233"/>
      <c r="EA111" s="233"/>
      <c r="EB111" s="233">
        <f>EB112-EB114</f>
        <v>0</v>
      </c>
      <c r="EC111" s="233"/>
      <c r="ED111" s="233"/>
      <c r="EE111" s="233"/>
      <c r="EF111" s="233"/>
      <c r="EG111" s="233"/>
      <c r="EH111" s="233"/>
      <c r="EI111" s="233"/>
      <c r="EJ111" s="233"/>
      <c r="EK111" s="233"/>
      <c r="EL111" s="233"/>
      <c r="EM111" s="233"/>
      <c r="EN111" s="233"/>
      <c r="EO111" s="233"/>
      <c r="EP111" s="233"/>
      <c r="EQ111" s="233"/>
      <c r="ER111" s="233"/>
      <c r="ES111" s="233"/>
      <c r="ET111" s="233">
        <f>SUM(CR111:ES111)</f>
        <v>46367.320000000298</v>
      </c>
      <c r="EU111" s="233"/>
      <c r="EV111" s="233"/>
      <c r="EW111" s="233"/>
      <c r="EX111" s="233"/>
      <c r="EY111" s="233"/>
      <c r="EZ111" s="233"/>
      <c r="FA111" s="233"/>
      <c r="FB111" s="233"/>
      <c r="FC111" s="233"/>
      <c r="FD111" s="233"/>
      <c r="FE111" s="233"/>
      <c r="FF111" s="233"/>
      <c r="FG111" s="233"/>
      <c r="FH111" s="233"/>
      <c r="FI111" s="233"/>
      <c r="FJ111" s="233"/>
      <c r="FK111" s="234"/>
      <c r="FM111" s="32" t="s">
        <v>258</v>
      </c>
    </row>
    <row r="112" spans="1:194" ht="12" customHeight="1">
      <c r="A112" s="128" t="s">
        <v>23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9"/>
      <c r="BZ112" s="79" t="s">
        <v>103</v>
      </c>
      <c r="CA112" s="80"/>
      <c r="CB112" s="80"/>
      <c r="CC112" s="80"/>
      <c r="CD112" s="80"/>
      <c r="CE112" s="80"/>
      <c r="CF112" s="81"/>
      <c r="CG112" s="73">
        <v>510</v>
      </c>
      <c r="CH112" s="74"/>
      <c r="CI112" s="74"/>
      <c r="CJ112" s="74"/>
      <c r="CK112" s="74"/>
      <c r="CL112" s="74"/>
      <c r="CM112" s="74"/>
      <c r="CN112" s="74"/>
      <c r="CO112" s="74"/>
      <c r="CP112" s="74"/>
      <c r="CQ112" s="75"/>
      <c r="CR112" s="235">
        <v>1232666.43</v>
      </c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7"/>
      <c r="DJ112" s="235">
        <v>49854883.329999998</v>
      </c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36"/>
      <c r="DX112" s="236"/>
      <c r="DY112" s="236"/>
      <c r="DZ112" s="236"/>
      <c r="EA112" s="237"/>
      <c r="EB112" s="235"/>
      <c r="EC112" s="236"/>
      <c r="ED112" s="236"/>
      <c r="EE112" s="236"/>
      <c r="EF112" s="236"/>
      <c r="EG112" s="236"/>
      <c r="EH112" s="236"/>
      <c r="EI112" s="236"/>
      <c r="EJ112" s="236"/>
      <c r="EK112" s="236"/>
      <c r="EL112" s="236"/>
      <c r="EM112" s="236"/>
      <c r="EN112" s="236"/>
      <c r="EO112" s="236"/>
      <c r="EP112" s="236"/>
      <c r="EQ112" s="236"/>
      <c r="ER112" s="236"/>
      <c r="ES112" s="237"/>
      <c r="ET112" s="241">
        <f>SUM(CR112:ES113)</f>
        <v>51087549.759999998</v>
      </c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3"/>
    </row>
    <row r="113" spans="1:194" ht="12" customHeight="1">
      <c r="A113" s="196" t="s">
        <v>210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7"/>
      <c r="BZ113" s="82"/>
      <c r="CA113" s="83"/>
      <c r="CB113" s="83"/>
      <c r="CC113" s="83"/>
      <c r="CD113" s="83"/>
      <c r="CE113" s="83"/>
      <c r="CF113" s="84"/>
      <c r="CG113" s="76"/>
      <c r="CH113" s="77"/>
      <c r="CI113" s="77"/>
      <c r="CJ113" s="77"/>
      <c r="CK113" s="77"/>
      <c r="CL113" s="77"/>
      <c r="CM113" s="77"/>
      <c r="CN113" s="77"/>
      <c r="CO113" s="77"/>
      <c r="CP113" s="77"/>
      <c r="CQ113" s="78"/>
      <c r="CR113" s="238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40"/>
      <c r="DJ113" s="238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40"/>
      <c r="EB113" s="238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40"/>
      <c r="ET113" s="244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6"/>
      <c r="FM113" s="230" t="s">
        <v>259</v>
      </c>
      <c r="FN113" s="230"/>
      <c r="FO113" s="230"/>
      <c r="FP113" s="230"/>
      <c r="FQ113" s="230"/>
      <c r="FR113" s="230"/>
      <c r="FS113" s="230"/>
      <c r="FT113" s="230"/>
      <c r="FU113" s="230"/>
      <c r="FV113" s="230"/>
      <c r="FW113" s="230"/>
      <c r="FX113" s="230"/>
      <c r="FY113" s="230"/>
      <c r="FZ113" s="230"/>
      <c r="GA113" s="230"/>
      <c r="GB113" s="230"/>
      <c r="GC113" s="230"/>
      <c r="GD113" s="230"/>
      <c r="GE113" s="230"/>
      <c r="GF113" s="230"/>
      <c r="GG113" s="230"/>
      <c r="GH113" s="230"/>
      <c r="GI113" s="230"/>
      <c r="GJ113" s="230"/>
      <c r="GK113" s="230"/>
      <c r="GL113" s="230"/>
    </row>
    <row r="114" spans="1:194" ht="15" customHeight="1">
      <c r="A114" s="135" t="s">
        <v>211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6"/>
      <c r="BZ114" s="65" t="s">
        <v>104</v>
      </c>
      <c r="CA114" s="66"/>
      <c r="CB114" s="66"/>
      <c r="CC114" s="66"/>
      <c r="CD114" s="66"/>
      <c r="CE114" s="66"/>
      <c r="CF114" s="66"/>
      <c r="CG114" s="97">
        <v>610</v>
      </c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250">
        <v>1232666.43</v>
      </c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>
        <v>49808516.009999998</v>
      </c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33">
        <f>SUM(CR114:ES114)</f>
        <v>51041182.439999998</v>
      </c>
      <c r="EU114" s="233"/>
      <c r="EV114" s="233"/>
      <c r="EW114" s="233"/>
      <c r="EX114" s="233"/>
      <c r="EY114" s="233"/>
      <c r="EZ114" s="233"/>
      <c r="FA114" s="233"/>
      <c r="FB114" s="233"/>
      <c r="FC114" s="233"/>
      <c r="FD114" s="233"/>
      <c r="FE114" s="233"/>
      <c r="FF114" s="233"/>
      <c r="FG114" s="233"/>
      <c r="FH114" s="233"/>
      <c r="FI114" s="233"/>
      <c r="FJ114" s="233"/>
      <c r="FK114" s="234"/>
      <c r="FM114" s="230"/>
      <c r="FN114" s="230"/>
      <c r="FO114" s="230"/>
      <c r="FP114" s="230"/>
      <c r="FQ114" s="230"/>
      <c r="FR114" s="230"/>
      <c r="FS114" s="230"/>
      <c r="FT114" s="230"/>
      <c r="FU114" s="230"/>
      <c r="FV114" s="230"/>
      <c r="FW114" s="230"/>
      <c r="FX114" s="230"/>
      <c r="FY114" s="230"/>
      <c r="FZ114" s="230"/>
      <c r="GA114" s="230"/>
      <c r="GB114" s="230"/>
      <c r="GC114" s="230"/>
      <c r="GD114" s="230"/>
      <c r="GE114" s="230"/>
      <c r="GF114" s="230"/>
      <c r="GG114" s="230"/>
      <c r="GH114" s="230"/>
      <c r="GI114" s="230"/>
      <c r="GJ114" s="230"/>
      <c r="GK114" s="230"/>
      <c r="GL114" s="230"/>
    </row>
    <row r="115" spans="1:194" ht="15" customHeight="1">
      <c r="A115" s="126" t="s">
        <v>212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7"/>
      <c r="BZ115" s="65" t="s">
        <v>105</v>
      </c>
      <c r="CA115" s="66"/>
      <c r="CB115" s="66"/>
      <c r="CC115" s="66"/>
      <c r="CD115" s="66"/>
      <c r="CE115" s="66"/>
      <c r="CF115" s="66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233">
        <f>CR116-CR118</f>
        <v>0</v>
      </c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>
        <f>DJ116-DJ118</f>
        <v>0</v>
      </c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33"/>
      <c r="DW115" s="233"/>
      <c r="DX115" s="233"/>
      <c r="DY115" s="233"/>
      <c r="DZ115" s="233"/>
      <c r="EA115" s="233"/>
      <c r="EB115" s="233">
        <f>EB116-EB118</f>
        <v>0</v>
      </c>
      <c r="EC115" s="233"/>
      <c r="ED115" s="233"/>
      <c r="EE115" s="233"/>
      <c r="EF115" s="233"/>
      <c r="EG115" s="233"/>
      <c r="EH115" s="233"/>
      <c r="EI115" s="233"/>
      <c r="EJ115" s="233"/>
      <c r="EK115" s="233"/>
      <c r="EL115" s="233"/>
      <c r="EM115" s="233"/>
      <c r="EN115" s="233"/>
      <c r="EO115" s="233"/>
      <c r="EP115" s="233"/>
      <c r="EQ115" s="233"/>
      <c r="ER115" s="233"/>
      <c r="ES115" s="233"/>
      <c r="ET115" s="233">
        <f>SUM(CR115:ES115)</f>
        <v>0</v>
      </c>
      <c r="EU115" s="233"/>
      <c r="EV115" s="233"/>
      <c r="EW115" s="233"/>
      <c r="EX115" s="233"/>
      <c r="EY115" s="233"/>
      <c r="EZ115" s="233"/>
      <c r="FA115" s="233"/>
      <c r="FB115" s="233"/>
      <c r="FC115" s="233"/>
      <c r="FD115" s="233"/>
      <c r="FE115" s="233"/>
      <c r="FF115" s="233"/>
      <c r="FG115" s="233"/>
      <c r="FH115" s="233"/>
      <c r="FI115" s="233"/>
      <c r="FJ115" s="233"/>
      <c r="FK115" s="234"/>
      <c r="FM115" s="230"/>
      <c r="FN115" s="230"/>
      <c r="FO115" s="230"/>
      <c r="FP115" s="230"/>
      <c r="FQ115" s="230"/>
      <c r="FR115" s="230"/>
      <c r="FS115" s="230"/>
      <c r="FT115" s="230"/>
      <c r="FU115" s="230"/>
      <c r="FV115" s="230"/>
      <c r="FW115" s="230"/>
      <c r="FX115" s="230"/>
      <c r="FY115" s="230"/>
      <c r="FZ115" s="230"/>
      <c r="GA115" s="230"/>
      <c r="GB115" s="230"/>
      <c r="GC115" s="230"/>
      <c r="GD115" s="230"/>
      <c r="GE115" s="230"/>
      <c r="GF115" s="230"/>
      <c r="GG115" s="230"/>
      <c r="GH115" s="230"/>
      <c r="GI115" s="230"/>
      <c r="GJ115" s="230"/>
      <c r="GK115" s="230"/>
      <c r="GL115" s="230"/>
    </row>
    <row r="116" spans="1:194" ht="12" customHeight="1">
      <c r="A116" s="128" t="s">
        <v>23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9"/>
      <c r="BZ116" s="79" t="s">
        <v>106</v>
      </c>
      <c r="CA116" s="80"/>
      <c r="CB116" s="80"/>
      <c r="CC116" s="80"/>
      <c r="CD116" s="80"/>
      <c r="CE116" s="80"/>
      <c r="CF116" s="81"/>
      <c r="CG116" s="73">
        <v>520</v>
      </c>
      <c r="CH116" s="74"/>
      <c r="CI116" s="74"/>
      <c r="CJ116" s="74"/>
      <c r="CK116" s="74"/>
      <c r="CL116" s="74"/>
      <c r="CM116" s="74"/>
      <c r="CN116" s="74"/>
      <c r="CO116" s="74"/>
      <c r="CP116" s="74"/>
      <c r="CQ116" s="75"/>
      <c r="CR116" s="235"/>
      <c r="CS116" s="236"/>
      <c r="CT116" s="236"/>
      <c r="CU116" s="236"/>
      <c r="CV116" s="236"/>
      <c r="CW116" s="236"/>
      <c r="CX116" s="236"/>
      <c r="CY116" s="236"/>
      <c r="CZ116" s="236"/>
      <c r="DA116" s="236"/>
      <c r="DB116" s="236"/>
      <c r="DC116" s="236"/>
      <c r="DD116" s="236"/>
      <c r="DE116" s="236"/>
      <c r="DF116" s="236"/>
      <c r="DG116" s="236"/>
      <c r="DH116" s="236"/>
      <c r="DI116" s="237"/>
      <c r="DJ116" s="235"/>
      <c r="DK116" s="236"/>
      <c r="DL116" s="236"/>
      <c r="DM116" s="236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6"/>
      <c r="DX116" s="236"/>
      <c r="DY116" s="236"/>
      <c r="DZ116" s="236"/>
      <c r="EA116" s="237"/>
      <c r="EB116" s="235"/>
      <c r="EC116" s="236"/>
      <c r="ED116" s="236"/>
      <c r="EE116" s="236"/>
      <c r="EF116" s="236"/>
      <c r="EG116" s="236"/>
      <c r="EH116" s="236"/>
      <c r="EI116" s="236"/>
      <c r="EJ116" s="236"/>
      <c r="EK116" s="236"/>
      <c r="EL116" s="236"/>
      <c r="EM116" s="236"/>
      <c r="EN116" s="236"/>
      <c r="EO116" s="236"/>
      <c r="EP116" s="236"/>
      <c r="EQ116" s="236"/>
      <c r="ER116" s="236"/>
      <c r="ES116" s="237"/>
      <c r="ET116" s="241">
        <f>SUM(CR116:ES117)</f>
        <v>0</v>
      </c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3"/>
    </row>
    <row r="117" spans="1:194" ht="12" customHeight="1">
      <c r="A117" s="209" t="s">
        <v>213</v>
      </c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10"/>
      <c r="BZ117" s="82"/>
      <c r="CA117" s="83"/>
      <c r="CB117" s="83"/>
      <c r="CC117" s="83"/>
      <c r="CD117" s="83"/>
      <c r="CE117" s="83"/>
      <c r="CF117" s="84"/>
      <c r="CG117" s="76"/>
      <c r="CH117" s="77"/>
      <c r="CI117" s="77"/>
      <c r="CJ117" s="77"/>
      <c r="CK117" s="77"/>
      <c r="CL117" s="77"/>
      <c r="CM117" s="77"/>
      <c r="CN117" s="77"/>
      <c r="CO117" s="77"/>
      <c r="CP117" s="77"/>
      <c r="CQ117" s="78"/>
      <c r="CR117" s="238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40"/>
      <c r="DJ117" s="238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40"/>
      <c r="EB117" s="238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40"/>
      <c r="ET117" s="244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6"/>
    </row>
    <row r="118" spans="1:194" ht="15" customHeight="1">
      <c r="A118" s="211" t="s">
        <v>214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2"/>
      <c r="BZ118" s="65" t="s">
        <v>107</v>
      </c>
      <c r="CA118" s="66"/>
      <c r="CB118" s="66"/>
      <c r="CC118" s="66"/>
      <c r="CD118" s="66"/>
      <c r="CE118" s="66"/>
      <c r="CF118" s="66"/>
      <c r="CG118" s="97">
        <v>620</v>
      </c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250"/>
      <c r="CS118" s="250"/>
      <c r="CT118" s="250"/>
      <c r="CU118" s="250"/>
      <c r="CV118" s="250"/>
      <c r="CW118" s="250"/>
      <c r="CX118" s="250"/>
      <c r="CY118" s="250"/>
      <c r="CZ118" s="250"/>
      <c r="DA118" s="250"/>
      <c r="DB118" s="250"/>
      <c r="DC118" s="250"/>
      <c r="DD118" s="250"/>
      <c r="DE118" s="250"/>
      <c r="DF118" s="250"/>
      <c r="DG118" s="250"/>
      <c r="DH118" s="250"/>
      <c r="DI118" s="250"/>
      <c r="DJ118" s="250"/>
      <c r="DK118" s="250"/>
      <c r="DL118" s="250"/>
      <c r="DM118" s="250"/>
      <c r="DN118" s="250"/>
      <c r="DO118" s="250"/>
      <c r="DP118" s="250"/>
      <c r="DQ118" s="250"/>
      <c r="DR118" s="250"/>
      <c r="DS118" s="250"/>
      <c r="DT118" s="250"/>
      <c r="DU118" s="250"/>
      <c r="DV118" s="250"/>
      <c r="DW118" s="250"/>
      <c r="DX118" s="250"/>
      <c r="DY118" s="250"/>
      <c r="DZ118" s="250"/>
      <c r="EA118" s="250"/>
      <c r="EB118" s="250"/>
      <c r="EC118" s="250"/>
      <c r="ED118" s="250"/>
      <c r="EE118" s="250"/>
      <c r="EF118" s="250"/>
      <c r="EG118" s="250"/>
      <c r="EH118" s="250"/>
      <c r="EI118" s="250"/>
      <c r="EJ118" s="250"/>
      <c r="EK118" s="250"/>
      <c r="EL118" s="250"/>
      <c r="EM118" s="250"/>
      <c r="EN118" s="250"/>
      <c r="EO118" s="250"/>
      <c r="EP118" s="250"/>
      <c r="EQ118" s="250"/>
      <c r="ER118" s="250"/>
      <c r="ES118" s="250"/>
      <c r="ET118" s="233">
        <f>SUM(CR118:ES118)</f>
        <v>0</v>
      </c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4"/>
    </row>
    <row r="119" spans="1:194" ht="15" customHeight="1">
      <c r="A119" s="126" t="s">
        <v>96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7"/>
      <c r="BZ119" s="65" t="s">
        <v>108</v>
      </c>
      <c r="CA119" s="66"/>
      <c r="CB119" s="66"/>
      <c r="CC119" s="66"/>
      <c r="CD119" s="66"/>
      <c r="CE119" s="66"/>
      <c r="CF119" s="66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233">
        <f>CR120-CR122</f>
        <v>0</v>
      </c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>
        <f>DJ120-DJ122</f>
        <v>0</v>
      </c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>
        <f>EB120-EB122</f>
        <v>0</v>
      </c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>
        <f>SUM(CR119:ES119)</f>
        <v>0</v>
      </c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4"/>
    </row>
    <row r="120" spans="1:194" ht="12" customHeight="1">
      <c r="A120" s="128" t="s">
        <v>23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9"/>
      <c r="BZ120" s="79" t="s">
        <v>109</v>
      </c>
      <c r="CA120" s="80"/>
      <c r="CB120" s="80"/>
      <c r="CC120" s="80"/>
      <c r="CD120" s="80"/>
      <c r="CE120" s="80"/>
      <c r="CF120" s="81"/>
      <c r="CG120" s="73">
        <v>530</v>
      </c>
      <c r="CH120" s="74"/>
      <c r="CI120" s="74"/>
      <c r="CJ120" s="74"/>
      <c r="CK120" s="74"/>
      <c r="CL120" s="74"/>
      <c r="CM120" s="74"/>
      <c r="CN120" s="74"/>
      <c r="CO120" s="74"/>
      <c r="CP120" s="74"/>
      <c r="CQ120" s="75"/>
      <c r="CR120" s="235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7"/>
      <c r="DJ120" s="235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36"/>
      <c r="DX120" s="236"/>
      <c r="DY120" s="236"/>
      <c r="DZ120" s="236"/>
      <c r="EA120" s="237"/>
      <c r="EB120" s="235"/>
      <c r="EC120" s="236"/>
      <c r="ED120" s="236"/>
      <c r="EE120" s="236"/>
      <c r="EF120" s="236"/>
      <c r="EG120" s="236"/>
      <c r="EH120" s="236"/>
      <c r="EI120" s="236"/>
      <c r="EJ120" s="236"/>
      <c r="EK120" s="236"/>
      <c r="EL120" s="236"/>
      <c r="EM120" s="236"/>
      <c r="EN120" s="236"/>
      <c r="EO120" s="236"/>
      <c r="EP120" s="236"/>
      <c r="EQ120" s="236"/>
      <c r="ER120" s="236"/>
      <c r="ES120" s="237"/>
      <c r="ET120" s="241">
        <f>SUM(CR120:ES121)</f>
        <v>0</v>
      </c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3"/>
    </row>
    <row r="121" spans="1:194" ht="12" customHeight="1">
      <c r="A121" s="196" t="s">
        <v>99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7"/>
      <c r="BZ121" s="82"/>
      <c r="CA121" s="83"/>
      <c r="CB121" s="83"/>
      <c r="CC121" s="83"/>
      <c r="CD121" s="83"/>
      <c r="CE121" s="83"/>
      <c r="CF121" s="84"/>
      <c r="CG121" s="76"/>
      <c r="CH121" s="77"/>
      <c r="CI121" s="77"/>
      <c r="CJ121" s="77"/>
      <c r="CK121" s="77"/>
      <c r="CL121" s="77"/>
      <c r="CM121" s="77"/>
      <c r="CN121" s="77"/>
      <c r="CO121" s="77"/>
      <c r="CP121" s="77"/>
      <c r="CQ121" s="78"/>
      <c r="CR121" s="238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0"/>
      <c r="DJ121" s="238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40"/>
      <c r="EB121" s="238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40"/>
      <c r="ET121" s="244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6"/>
    </row>
    <row r="122" spans="1:194" ht="15" customHeight="1">
      <c r="A122" s="135" t="s">
        <v>100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6"/>
      <c r="BZ122" s="65" t="s">
        <v>110</v>
      </c>
      <c r="CA122" s="66"/>
      <c r="CB122" s="66"/>
      <c r="CC122" s="66"/>
      <c r="CD122" s="66"/>
      <c r="CE122" s="66"/>
      <c r="CF122" s="66"/>
      <c r="CG122" s="97">
        <v>630</v>
      </c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250"/>
      <c r="CS122" s="250"/>
      <c r="CT122" s="250"/>
      <c r="CU122" s="250"/>
      <c r="CV122" s="250"/>
      <c r="CW122" s="250"/>
      <c r="CX122" s="250"/>
      <c r="CY122" s="250"/>
      <c r="CZ122" s="250"/>
      <c r="DA122" s="250"/>
      <c r="DB122" s="250"/>
      <c r="DC122" s="250"/>
      <c r="DD122" s="250"/>
      <c r="DE122" s="250"/>
      <c r="DF122" s="250"/>
      <c r="DG122" s="250"/>
      <c r="DH122" s="250"/>
      <c r="DI122" s="250"/>
      <c r="DJ122" s="250"/>
      <c r="DK122" s="250"/>
      <c r="DL122" s="250"/>
      <c r="DM122" s="250"/>
      <c r="DN122" s="250"/>
      <c r="DO122" s="250"/>
      <c r="DP122" s="250"/>
      <c r="DQ122" s="250"/>
      <c r="DR122" s="250"/>
      <c r="DS122" s="250"/>
      <c r="DT122" s="250"/>
      <c r="DU122" s="250"/>
      <c r="DV122" s="250"/>
      <c r="DW122" s="250"/>
      <c r="DX122" s="250"/>
      <c r="DY122" s="250"/>
      <c r="DZ122" s="250"/>
      <c r="EA122" s="250"/>
      <c r="EB122" s="250"/>
      <c r="EC122" s="250"/>
      <c r="ED122" s="250"/>
      <c r="EE122" s="250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33">
        <f>SUM(CR122:ES122)</f>
        <v>0</v>
      </c>
      <c r="EU122" s="233"/>
      <c r="EV122" s="233"/>
      <c r="EW122" s="233"/>
      <c r="EX122" s="233"/>
      <c r="EY122" s="233"/>
      <c r="EZ122" s="233"/>
      <c r="FA122" s="233"/>
      <c r="FB122" s="233"/>
      <c r="FC122" s="233"/>
      <c r="FD122" s="233"/>
      <c r="FE122" s="233"/>
      <c r="FF122" s="233"/>
      <c r="FG122" s="233"/>
      <c r="FH122" s="233"/>
      <c r="FI122" s="233"/>
      <c r="FJ122" s="233"/>
      <c r="FK122" s="234"/>
    </row>
    <row r="123" spans="1:194" ht="15" customHeight="1">
      <c r="A123" s="126" t="s">
        <v>215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7"/>
      <c r="BZ123" s="65" t="s">
        <v>111</v>
      </c>
      <c r="CA123" s="66"/>
      <c r="CB123" s="66"/>
      <c r="CC123" s="66"/>
      <c r="CD123" s="66"/>
      <c r="CE123" s="66"/>
      <c r="CF123" s="66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233">
        <f>CR124-CR126</f>
        <v>0</v>
      </c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>
        <f>DJ124-DJ126</f>
        <v>0</v>
      </c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33"/>
      <c r="DX123" s="233"/>
      <c r="DY123" s="233"/>
      <c r="DZ123" s="233"/>
      <c r="EA123" s="233"/>
      <c r="EB123" s="233">
        <f>EB124-EB126</f>
        <v>0</v>
      </c>
      <c r="EC123" s="233"/>
      <c r="ED123" s="233"/>
      <c r="EE123" s="233"/>
      <c r="EF123" s="233"/>
      <c r="EG123" s="233"/>
      <c r="EH123" s="233"/>
      <c r="EI123" s="233"/>
      <c r="EJ123" s="233"/>
      <c r="EK123" s="233"/>
      <c r="EL123" s="233"/>
      <c r="EM123" s="233"/>
      <c r="EN123" s="233"/>
      <c r="EO123" s="233"/>
      <c r="EP123" s="233"/>
      <c r="EQ123" s="233"/>
      <c r="ER123" s="233"/>
      <c r="ES123" s="233"/>
      <c r="ET123" s="233">
        <f>SUM(CR123:ES123)</f>
        <v>0</v>
      </c>
      <c r="EU123" s="233"/>
      <c r="EV123" s="233"/>
      <c r="EW123" s="233"/>
      <c r="EX123" s="233"/>
      <c r="EY123" s="233"/>
      <c r="EZ123" s="233"/>
      <c r="FA123" s="233"/>
      <c r="FB123" s="233"/>
      <c r="FC123" s="233"/>
      <c r="FD123" s="233"/>
      <c r="FE123" s="233"/>
      <c r="FF123" s="233"/>
      <c r="FG123" s="233"/>
      <c r="FH123" s="233"/>
      <c r="FI123" s="233"/>
      <c r="FJ123" s="233"/>
      <c r="FK123" s="234"/>
    </row>
    <row r="124" spans="1:194" ht="12" customHeight="1">
      <c r="A124" s="128" t="s">
        <v>23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9"/>
      <c r="BZ124" s="79" t="s">
        <v>112</v>
      </c>
      <c r="CA124" s="80"/>
      <c r="CB124" s="80"/>
      <c r="CC124" s="80"/>
      <c r="CD124" s="80"/>
      <c r="CE124" s="80"/>
      <c r="CF124" s="81"/>
      <c r="CG124" s="73">
        <v>540</v>
      </c>
      <c r="CH124" s="74"/>
      <c r="CI124" s="74"/>
      <c r="CJ124" s="74"/>
      <c r="CK124" s="74"/>
      <c r="CL124" s="74"/>
      <c r="CM124" s="74"/>
      <c r="CN124" s="74"/>
      <c r="CO124" s="74"/>
      <c r="CP124" s="74"/>
      <c r="CQ124" s="75"/>
      <c r="CR124" s="235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7"/>
      <c r="DJ124" s="235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6"/>
      <c r="DX124" s="236"/>
      <c r="DY124" s="236"/>
      <c r="DZ124" s="236"/>
      <c r="EA124" s="237"/>
      <c r="EB124" s="235"/>
      <c r="EC124" s="236"/>
      <c r="ED124" s="236"/>
      <c r="EE124" s="236"/>
      <c r="EF124" s="236"/>
      <c r="EG124" s="236"/>
      <c r="EH124" s="236"/>
      <c r="EI124" s="236"/>
      <c r="EJ124" s="236"/>
      <c r="EK124" s="236"/>
      <c r="EL124" s="236"/>
      <c r="EM124" s="236"/>
      <c r="EN124" s="236"/>
      <c r="EO124" s="236"/>
      <c r="EP124" s="236"/>
      <c r="EQ124" s="236"/>
      <c r="ER124" s="236"/>
      <c r="ES124" s="237"/>
      <c r="ET124" s="241">
        <f>SUM(CR124:ES125)</f>
        <v>0</v>
      </c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3"/>
    </row>
    <row r="125" spans="1:194" ht="12" customHeight="1">
      <c r="A125" s="196" t="s">
        <v>216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7"/>
      <c r="BZ125" s="82"/>
      <c r="CA125" s="83"/>
      <c r="CB125" s="83"/>
      <c r="CC125" s="83"/>
      <c r="CD125" s="83"/>
      <c r="CE125" s="83"/>
      <c r="CF125" s="84"/>
      <c r="CG125" s="76"/>
      <c r="CH125" s="77"/>
      <c r="CI125" s="77"/>
      <c r="CJ125" s="77"/>
      <c r="CK125" s="77"/>
      <c r="CL125" s="77"/>
      <c r="CM125" s="77"/>
      <c r="CN125" s="77"/>
      <c r="CO125" s="77"/>
      <c r="CP125" s="77"/>
      <c r="CQ125" s="78"/>
      <c r="CR125" s="238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40"/>
      <c r="DJ125" s="238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40"/>
      <c r="EB125" s="238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40"/>
      <c r="ET125" s="244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6"/>
    </row>
    <row r="126" spans="1:194" ht="15" customHeight="1">
      <c r="A126" s="135" t="s">
        <v>217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6"/>
      <c r="BZ126" s="65" t="s">
        <v>113</v>
      </c>
      <c r="CA126" s="66"/>
      <c r="CB126" s="66"/>
      <c r="CC126" s="66"/>
      <c r="CD126" s="66"/>
      <c r="CE126" s="66"/>
      <c r="CF126" s="66"/>
      <c r="CG126" s="97">
        <v>640</v>
      </c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33">
        <f>SUM(CR126:ES126)</f>
        <v>0</v>
      </c>
      <c r="EU126" s="233"/>
      <c r="EV126" s="233"/>
      <c r="EW126" s="233"/>
      <c r="EX126" s="233"/>
      <c r="EY126" s="233"/>
      <c r="EZ126" s="233"/>
      <c r="FA126" s="233"/>
      <c r="FB126" s="233"/>
      <c r="FC126" s="233"/>
      <c r="FD126" s="233"/>
      <c r="FE126" s="233"/>
      <c r="FF126" s="233"/>
      <c r="FG126" s="233"/>
      <c r="FH126" s="233"/>
      <c r="FI126" s="233"/>
      <c r="FJ126" s="233"/>
      <c r="FK126" s="234"/>
    </row>
    <row r="127" spans="1:194" ht="15" customHeight="1">
      <c r="A127" s="126" t="s">
        <v>97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7"/>
      <c r="BZ127" s="65" t="s">
        <v>114</v>
      </c>
      <c r="CA127" s="66"/>
      <c r="CB127" s="66"/>
      <c r="CC127" s="66"/>
      <c r="CD127" s="66"/>
      <c r="CE127" s="66"/>
      <c r="CF127" s="66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233">
        <f>CR128-CR130</f>
        <v>0</v>
      </c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>
        <f>DJ128-DJ130</f>
        <v>0</v>
      </c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33"/>
      <c r="DX127" s="233"/>
      <c r="DY127" s="233"/>
      <c r="DZ127" s="233"/>
      <c r="EA127" s="233"/>
      <c r="EB127" s="233">
        <f>EB128-EB130</f>
        <v>0</v>
      </c>
      <c r="EC127" s="233"/>
      <c r="ED127" s="233"/>
      <c r="EE127" s="233"/>
      <c r="EF127" s="233"/>
      <c r="EG127" s="233"/>
      <c r="EH127" s="233"/>
      <c r="EI127" s="233"/>
      <c r="EJ127" s="233"/>
      <c r="EK127" s="233"/>
      <c r="EL127" s="233"/>
      <c r="EM127" s="233"/>
      <c r="EN127" s="233"/>
      <c r="EO127" s="233"/>
      <c r="EP127" s="233"/>
      <c r="EQ127" s="233"/>
      <c r="ER127" s="233"/>
      <c r="ES127" s="233"/>
      <c r="ET127" s="233">
        <f>SUM(CR127:ES127)</f>
        <v>0</v>
      </c>
      <c r="EU127" s="233"/>
      <c r="EV127" s="233"/>
      <c r="EW127" s="233"/>
      <c r="EX127" s="233"/>
      <c r="EY127" s="233"/>
      <c r="EZ127" s="233"/>
      <c r="FA127" s="233"/>
      <c r="FB127" s="233"/>
      <c r="FC127" s="233"/>
      <c r="FD127" s="233"/>
      <c r="FE127" s="233"/>
      <c r="FF127" s="233"/>
      <c r="FG127" s="233"/>
      <c r="FH127" s="233"/>
      <c r="FI127" s="233"/>
      <c r="FJ127" s="233"/>
      <c r="FK127" s="234"/>
    </row>
    <row r="128" spans="1:194" ht="12" customHeight="1">
      <c r="A128" s="128" t="s">
        <v>23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9"/>
      <c r="BZ128" s="79" t="s">
        <v>115</v>
      </c>
      <c r="CA128" s="80"/>
      <c r="CB128" s="80"/>
      <c r="CC128" s="80"/>
      <c r="CD128" s="80"/>
      <c r="CE128" s="80"/>
      <c r="CF128" s="81"/>
      <c r="CG128" s="73">
        <v>550</v>
      </c>
      <c r="CH128" s="74"/>
      <c r="CI128" s="74"/>
      <c r="CJ128" s="74"/>
      <c r="CK128" s="74"/>
      <c r="CL128" s="74"/>
      <c r="CM128" s="74"/>
      <c r="CN128" s="74"/>
      <c r="CO128" s="74"/>
      <c r="CP128" s="74"/>
      <c r="CQ128" s="75"/>
      <c r="CR128" s="235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7"/>
      <c r="DJ128" s="235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36"/>
      <c r="DX128" s="236"/>
      <c r="DY128" s="236"/>
      <c r="DZ128" s="236"/>
      <c r="EA128" s="237"/>
      <c r="EB128" s="235"/>
      <c r="EC128" s="236"/>
      <c r="ED128" s="236"/>
      <c r="EE128" s="236"/>
      <c r="EF128" s="236"/>
      <c r="EG128" s="236"/>
      <c r="EH128" s="236"/>
      <c r="EI128" s="236"/>
      <c r="EJ128" s="236"/>
      <c r="EK128" s="236"/>
      <c r="EL128" s="236"/>
      <c r="EM128" s="236"/>
      <c r="EN128" s="236"/>
      <c r="EO128" s="236"/>
      <c r="EP128" s="236"/>
      <c r="EQ128" s="236"/>
      <c r="ER128" s="236"/>
      <c r="ES128" s="237"/>
      <c r="ET128" s="241">
        <f>SUM(CR128:ES129)</f>
        <v>0</v>
      </c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3"/>
    </row>
    <row r="129" spans="1:194" ht="12" customHeight="1">
      <c r="A129" s="196" t="s">
        <v>218</v>
      </c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7"/>
      <c r="BZ129" s="82"/>
      <c r="CA129" s="83"/>
      <c r="CB129" s="83"/>
      <c r="CC129" s="83"/>
      <c r="CD129" s="83"/>
      <c r="CE129" s="83"/>
      <c r="CF129" s="84"/>
      <c r="CG129" s="76"/>
      <c r="CH129" s="77"/>
      <c r="CI129" s="77"/>
      <c r="CJ129" s="77"/>
      <c r="CK129" s="77"/>
      <c r="CL129" s="77"/>
      <c r="CM129" s="77"/>
      <c r="CN129" s="77"/>
      <c r="CO129" s="77"/>
      <c r="CP129" s="77"/>
      <c r="CQ129" s="78"/>
      <c r="CR129" s="238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40"/>
      <c r="DJ129" s="238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40"/>
      <c r="EB129" s="238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40"/>
      <c r="ET129" s="244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245"/>
      <c r="FF129" s="245"/>
      <c r="FG129" s="245"/>
      <c r="FH129" s="245"/>
      <c r="FI129" s="245"/>
      <c r="FJ129" s="245"/>
      <c r="FK129" s="246"/>
    </row>
    <row r="130" spans="1:194" ht="15" customHeight="1">
      <c r="A130" s="135" t="s">
        <v>219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6"/>
      <c r="BZ130" s="65" t="s">
        <v>116</v>
      </c>
      <c r="CA130" s="66"/>
      <c r="CB130" s="66"/>
      <c r="CC130" s="66"/>
      <c r="CD130" s="66"/>
      <c r="CE130" s="66"/>
      <c r="CF130" s="66"/>
      <c r="CG130" s="97">
        <v>650</v>
      </c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33">
        <f>SUM(CR130:ES130)</f>
        <v>0</v>
      </c>
      <c r="EU130" s="233"/>
      <c r="EV130" s="233"/>
      <c r="EW130" s="233"/>
      <c r="EX130" s="233"/>
      <c r="EY130" s="233"/>
      <c r="EZ130" s="233"/>
      <c r="FA130" s="233"/>
      <c r="FB130" s="233"/>
      <c r="FC130" s="233"/>
      <c r="FD130" s="233"/>
      <c r="FE130" s="233"/>
      <c r="FF130" s="233"/>
      <c r="FG130" s="233"/>
      <c r="FH130" s="233"/>
      <c r="FI130" s="233"/>
      <c r="FJ130" s="233"/>
      <c r="FK130" s="234"/>
      <c r="FM130" s="228" t="s">
        <v>256</v>
      </c>
      <c r="FN130" s="228"/>
      <c r="FO130" s="228"/>
      <c r="FP130" s="228"/>
      <c r="FQ130" s="228"/>
      <c r="FR130" s="228"/>
      <c r="FS130" s="228"/>
      <c r="FT130" s="228"/>
      <c r="FU130" s="228"/>
      <c r="FV130" s="228"/>
      <c r="FW130" s="228"/>
      <c r="FX130" s="228"/>
      <c r="FY130" s="228"/>
      <c r="FZ130" s="228"/>
      <c r="GA130" s="228"/>
      <c r="GC130" s="228" t="s">
        <v>257</v>
      </c>
      <c r="GD130" s="228"/>
      <c r="GE130" s="228"/>
      <c r="GF130" s="228"/>
      <c r="GG130" s="228"/>
      <c r="GH130" s="228"/>
      <c r="GI130" s="228"/>
      <c r="GJ130" s="228"/>
      <c r="GK130" s="228"/>
      <c r="GL130" s="228"/>
    </row>
    <row r="131" spans="1:194" ht="24" customHeight="1">
      <c r="A131" s="126" t="s">
        <v>220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7"/>
      <c r="BZ131" s="65" t="s">
        <v>117</v>
      </c>
      <c r="CA131" s="66"/>
      <c r="CB131" s="66"/>
      <c r="CC131" s="66"/>
      <c r="CD131" s="66"/>
      <c r="CE131" s="66"/>
      <c r="CF131" s="66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233">
        <f>CR132-CR134</f>
        <v>-838389.64999999991</v>
      </c>
      <c r="CS131" s="233"/>
      <c r="CT131" s="233"/>
      <c r="CU131" s="233"/>
      <c r="CV131" s="233"/>
      <c r="CW131" s="233"/>
      <c r="CX131" s="233"/>
      <c r="CY131" s="233"/>
      <c r="CZ131" s="233"/>
      <c r="DA131" s="233"/>
      <c r="DB131" s="233"/>
      <c r="DC131" s="233"/>
      <c r="DD131" s="233"/>
      <c r="DE131" s="233"/>
      <c r="DF131" s="233"/>
      <c r="DG131" s="233"/>
      <c r="DH131" s="233"/>
      <c r="DI131" s="233"/>
      <c r="DJ131" s="233">
        <f>DJ132-DJ134</f>
        <v>726274.27000000328</v>
      </c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33"/>
      <c r="DX131" s="233"/>
      <c r="DY131" s="233"/>
      <c r="DZ131" s="233"/>
      <c r="EA131" s="233"/>
      <c r="EB131" s="233">
        <f>EB132-EB134</f>
        <v>0</v>
      </c>
      <c r="EC131" s="233"/>
      <c r="ED131" s="233"/>
      <c r="EE131" s="233"/>
      <c r="EF131" s="233"/>
      <c r="EG131" s="233"/>
      <c r="EH131" s="233"/>
      <c r="EI131" s="233"/>
      <c r="EJ131" s="233"/>
      <c r="EK131" s="233"/>
      <c r="EL131" s="233"/>
      <c r="EM131" s="233"/>
      <c r="EN131" s="233"/>
      <c r="EO131" s="233"/>
      <c r="EP131" s="233"/>
      <c r="EQ131" s="233"/>
      <c r="ER131" s="233"/>
      <c r="ES131" s="233"/>
      <c r="ET131" s="233">
        <f>SUM(CR131:ES131)</f>
        <v>-112115.37999999663</v>
      </c>
      <c r="EU131" s="233"/>
      <c r="EV131" s="233"/>
      <c r="EW131" s="233"/>
      <c r="EX131" s="233"/>
      <c r="EY131" s="233"/>
      <c r="EZ131" s="233"/>
      <c r="FA131" s="233"/>
      <c r="FB131" s="233"/>
      <c r="FC131" s="233"/>
      <c r="FD131" s="233"/>
      <c r="FE131" s="233"/>
      <c r="FF131" s="233"/>
      <c r="FG131" s="233"/>
      <c r="FH131" s="233"/>
      <c r="FI131" s="233"/>
      <c r="FJ131" s="233"/>
      <c r="FK131" s="234"/>
      <c r="FM131" s="229"/>
      <c r="FN131" s="229"/>
      <c r="FO131" s="229"/>
      <c r="FP131" s="229"/>
      <c r="FQ131" s="229"/>
      <c r="FR131" s="229"/>
      <c r="FS131" s="229"/>
      <c r="FT131" s="229"/>
      <c r="FU131" s="229"/>
      <c r="FV131" s="229"/>
      <c r="FW131" s="229"/>
      <c r="FX131" s="229"/>
      <c r="FY131" s="229"/>
      <c r="FZ131" s="229"/>
      <c r="GA131" s="229"/>
      <c r="GB131" s="229"/>
      <c r="GC131" s="229"/>
      <c r="GD131" s="229"/>
      <c r="GE131" s="229"/>
      <c r="GF131" s="229"/>
      <c r="GG131" s="229"/>
      <c r="GH131" s="229"/>
      <c r="GI131" s="229"/>
      <c r="GJ131" s="229"/>
      <c r="GK131" s="229"/>
      <c r="GL131" s="229"/>
    </row>
    <row r="132" spans="1:194" ht="12" customHeight="1">
      <c r="A132" s="128" t="s">
        <v>23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9"/>
      <c r="BZ132" s="79" t="s">
        <v>118</v>
      </c>
      <c r="CA132" s="80"/>
      <c r="CB132" s="80"/>
      <c r="CC132" s="80"/>
      <c r="CD132" s="80"/>
      <c r="CE132" s="80"/>
      <c r="CF132" s="81"/>
      <c r="CG132" s="73">
        <v>560</v>
      </c>
      <c r="CH132" s="74"/>
      <c r="CI132" s="74"/>
      <c r="CJ132" s="74"/>
      <c r="CK132" s="74"/>
      <c r="CL132" s="74"/>
      <c r="CM132" s="74"/>
      <c r="CN132" s="74"/>
      <c r="CO132" s="74"/>
      <c r="CP132" s="74"/>
      <c r="CQ132" s="75"/>
      <c r="CR132" s="235">
        <v>2142740.86</v>
      </c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7"/>
      <c r="DJ132" s="235">
        <v>51292151.700000003</v>
      </c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6"/>
      <c r="DX132" s="236"/>
      <c r="DY132" s="236"/>
      <c r="DZ132" s="236"/>
      <c r="EA132" s="237"/>
      <c r="EB132" s="235"/>
      <c r="EC132" s="236"/>
      <c r="ED132" s="236"/>
      <c r="EE132" s="236"/>
      <c r="EF132" s="236"/>
      <c r="EG132" s="236"/>
      <c r="EH132" s="236"/>
      <c r="EI132" s="236"/>
      <c r="EJ132" s="236"/>
      <c r="EK132" s="236"/>
      <c r="EL132" s="236"/>
      <c r="EM132" s="236"/>
      <c r="EN132" s="236"/>
      <c r="EO132" s="236"/>
      <c r="EP132" s="236"/>
      <c r="EQ132" s="236"/>
      <c r="ER132" s="236"/>
      <c r="ES132" s="237"/>
      <c r="ET132" s="241">
        <f>SUM(CR132:ES133)</f>
        <v>53434892.560000002</v>
      </c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3"/>
    </row>
    <row r="133" spans="1:194" ht="12" customHeight="1">
      <c r="A133" s="196" t="s">
        <v>221</v>
      </c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7"/>
      <c r="BZ133" s="82"/>
      <c r="CA133" s="83"/>
      <c r="CB133" s="83"/>
      <c r="CC133" s="83"/>
      <c r="CD133" s="83"/>
      <c r="CE133" s="83"/>
      <c r="CF133" s="84"/>
      <c r="CG133" s="76"/>
      <c r="CH133" s="77"/>
      <c r="CI133" s="77"/>
      <c r="CJ133" s="77"/>
      <c r="CK133" s="77"/>
      <c r="CL133" s="77"/>
      <c r="CM133" s="77"/>
      <c r="CN133" s="77"/>
      <c r="CO133" s="77"/>
      <c r="CP133" s="77"/>
      <c r="CQ133" s="78"/>
      <c r="CR133" s="238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40"/>
      <c r="DJ133" s="238"/>
      <c r="DK133" s="239"/>
      <c r="DL133" s="239"/>
      <c r="DM133" s="239"/>
      <c r="DN133" s="239"/>
      <c r="DO133" s="239"/>
      <c r="DP133" s="239"/>
      <c r="DQ133" s="239"/>
      <c r="DR133" s="239"/>
      <c r="DS133" s="239"/>
      <c r="DT133" s="239"/>
      <c r="DU133" s="239"/>
      <c r="DV133" s="239"/>
      <c r="DW133" s="239"/>
      <c r="DX133" s="239"/>
      <c r="DY133" s="239"/>
      <c r="DZ133" s="239"/>
      <c r="EA133" s="240"/>
      <c r="EB133" s="238"/>
      <c r="EC133" s="239"/>
      <c r="ED133" s="239"/>
      <c r="EE133" s="239"/>
      <c r="EF133" s="239"/>
      <c r="EG133" s="239"/>
      <c r="EH133" s="239"/>
      <c r="EI133" s="239"/>
      <c r="EJ133" s="239"/>
      <c r="EK133" s="239"/>
      <c r="EL133" s="239"/>
      <c r="EM133" s="239"/>
      <c r="EN133" s="239"/>
      <c r="EO133" s="239"/>
      <c r="EP133" s="239"/>
      <c r="EQ133" s="239"/>
      <c r="ER133" s="239"/>
      <c r="ES133" s="240"/>
      <c r="ET133" s="244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6"/>
    </row>
    <row r="134" spans="1:194" ht="15" customHeight="1">
      <c r="A134" s="135" t="s">
        <v>222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6"/>
      <c r="BZ134" s="65" t="s">
        <v>119</v>
      </c>
      <c r="CA134" s="66"/>
      <c r="CB134" s="66"/>
      <c r="CC134" s="66"/>
      <c r="CD134" s="66"/>
      <c r="CE134" s="66"/>
      <c r="CF134" s="66"/>
      <c r="CG134" s="97">
        <v>660</v>
      </c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250">
        <v>2981130.51</v>
      </c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>
        <v>50565877.43</v>
      </c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  <c r="DV134" s="250"/>
      <c r="DW134" s="250"/>
      <c r="DX134" s="250"/>
      <c r="DY134" s="250"/>
      <c r="DZ134" s="250"/>
      <c r="EA134" s="250"/>
      <c r="EB134" s="250"/>
      <c r="EC134" s="250"/>
      <c r="ED134" s="250"/>
      <c r="EE134" s="250"/>
      <c r="EF134" s="250"/>
      <c r="EG134" s="250"/>
      <c r="EH134" s="250"/>
      <c r="EI134" s="250"/>
      <c r="EJ134" s="250"/>
      <c r="EK134" s="250"/>
      <c r="EL134" s="250"/>
      <c r="EM134" s="250"/>
      <c r="EN134" s="250"/>
      <c r="EO134" s="250"/>
      <c r="EP134" s="250"/>
      <c r="EQ134" s="250"/>
      <c r="ER134" s="250"/>
      <c r="ES134" s="250"/>
      <c r="ET134" s="233">
        <f>SUM(CR134:ES134)</f>
        <v>53547007.939999998</v>
      </c>
      <c r="EU134" s="233"/>
      <c r="EV134" s="233"/>
      <c r="EW134" s="233"/>
      <c r="EX134" s="233"/>
      <c r="EY134" s="233"/>
      <c r="EZ134" s="233"/>
      <c r="FA134" s="233"/>
      <c r="FB134" s="233"/>
      <c r="FC134" s="233"/>
      <c r="FD134" s="233"/>
      <c r="FE134" s="233"/>
      <c r="FF134" s="233"/>
      <c r="FG134" s="233"/>
      <c r="FH134" s="233"/>
      <c r="FI134" s="233"/>
      <c r="FJ134" s="233"/>
      <c r="FK134" s="234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61" t="s">
        <v>136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 t="s">
        <v>137</v>
      </c>
      <c r="CA136" s="123"/>
      <c r="CB136" s="123"/>
      <c r="CC136" s="123"/>
      <c r="CD136" s="123"/>
      <c r="CE136" s="123"/>
      <c r="CF136" s="123"/>
      <c r="CG136" s="123" t="s">
        <v>173</v>
      </c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253" t="s">
        <v>174</v>
      </c>
      <c r="CS136" s="253"/>
      <c r="CT136" s="253"/>
      <c r="CU136" s="253"/>
      <c r="CV136" s="253"/>
      <c r="CW136" s="253"/>
      <c r="CX136" s="253"/>
      <c r="CY136" s="253"/>
      <c r="CZ136" s="253"/>
      <c r="DA136" s="253"/>
      <c r="DB136" s="253"/>
      <c r="DC136" s="253"/>
      <c r="DD136" s="253"/>
      <c r="DE136" s="253"/>
      <c r="DF136" s="253"/>
      <c r="DG136" s="253"/>
      <c r="DH136" s="253"/>
      <c r="DI136" s="253"/>
      <c r="DJ136" s="253" t="s">
        <v>175</v>
      </c>
      <c r="DK136" s="253"/>
      <c r="DL136" s="253"/>
      <c r="DM136" s="253"/>
      <c r="DN136" s="253"/>
      <c r="DO136" s="253"/>
      <c r="DP136" s="253"/>
      <c r="DQ136" s="253"/>
      <c r="DR136" s="253"/>
      <c r="DS136" s="253"/>
      <c r="DT136" s="253"/>
      <c r="DU136" s="253"/>
      <c r="DV136" s="253"/>
      <c r="DW136" s="253"/>
      <c r="DX136" s="253"/>
      <c r="DY136" s="253"/>
      <c r="DZ136" s="253"/>
      <c r="EA136" s="253"/>
      <c r="EB136" s="253" t="s">
        <v>2</v>
      </c>
      <c r="EC136" s="253"/>
      <c r="ED136" s="253"/>
      <c r="EE136" s="253"/>
      <c r="EF136" s="253"/>
      <c r="EG136" s="253"/>
      <c r="EH136" s="253"/>
      <c r="EI136" s="253"/>
      <c r="EJ136" s="253"/>
      <c r="EK136" s="253"/>
      <c r="EL136" s="253"/>
      <c r="EM136" s="253"/>
      <c r="EN136" s="253"/>
      <c r="EO136" s="253"/>
      <c r="EP136" s="253"/>
      <c r="EQ136" s="253"/>
      <c r="ER136" s="253"/>
      <c r="ES136" s="253"/>
      <c r="ET136" s="253" t="s">
        <v>1</v>
      </c>
      <c r="EU136" s="253"/>
      <c r="EV136" s="253"/>
      <c r="EW136" s="253"/>
      <c r="EX136" s="253"/>
      <c r="EY136" s="253"/>
      <c r="EZ136" s="253"/>
      <c r="FA136" s="253"/>
      <c r="FB136" s="253"/>
      <c r="FC136" s="253"/>
      <c r="FD136" s="253"/>
      <c r="FE136" s="253"/>
      <c r="FF136" s="253"/>
      <c r="FG136" s="253"/>
      <c r="FH136" s="253"/>
      <c r="FI136" s="253"/>
      <c r="FJ136" s="253"/>
      <c r="FK136" s="256"/>
      <c r="FL136" s="39"/>
      <c r="FM136" s="39"/>
      <c r="FN136" s="39"/>
    </row>
    <row r="137" spans="1:194" ht="12.75" customHeight="1" thickBot="1">
      <c r="A137" s="118">
        <v>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119">
        <v>2</v>
      </c>
      <c r="CA137" s="119"/>
      <c r="CB137" s="119"/>
      <c r="CC137" s="119"/>
      <c r="CD137" s="119"/>
      <c r="CE137" s="119"/>
      <c r="CF137" s="119"/>
      <c r="CG137" s="119">
        <v>3</v>
      </c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293">
        <v>4</v>
      </c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>
        <v>5</v>
      </c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>
        <v>6</v>
      </c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  <c r="EO137" s="293"/>
      <c r="EP137" s="293"/>
      <c r="EQ137" s="293"/>
      <c r="ER137" s="293"/>
      <c r="ES137" s="293"/>
      <c r="ET137" s="293">
        <v>7</v>
      </c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3"/>
      <c r="FI137" s="293"/>
      <c r="FJ137" s="293"/>
      <c r="FK137" s="297"/>
    </row>
    <row r="138" spans="1:194" ht="15" customHeight="1">
      <c r="A138" s="215" t="s">
        <v>143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6"/>
      <c r="BZ138" s="138" t="s">
        <v>122</v>
      </c>
      <c r="CA138" s="139"/>
      <c r="CB138" s="139"/>
      <c r="CC138" s="139"/>
      <c r="CD138" s="139"/>
      <c r="CE138" s="139"/>
      <c r="CF138" s="139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254">
        <f>CR139+CR143+CR147</f>
        <v>35970.75</v>
      </c>
      <c r="CS138" s="254"/>
      <c r="CT138" s="254"/>
      <c r="CU138" s="254"/>
      <c r="CV138" s="254"/>
      <c r="CW138" s="254"/>
      <c r="CX138" s="254"/>
      <c r="CY138" s="254"/>
      <c r="CZ138" s="254"/>
      <c r="DA138" s="254"/>
      <c r="DB138" s="254"/>
      <c r="DC138" s="254"/>
      <c r="DD138" s="254"/>
      <c r="DE138" s="254"/>
      <c r="DF138" s="254"/>
      <c r="DG138" s="254"/>
      <c r="DH138" s="254"/>
      <c r="DI138" s="254"/>
      <c r="DJ138" s="254">
        <f>DJ139+DJ143+DJ147</f>
        <v>411964.32000000775</v>
      </c>
      <c r="DK138" s="254"/>
      <c r="DL138" s="254"/>
      <c r="DM138" s="254"/>
      <c r="DN138" s="254"/>
      <c r="DO138" s="254"/>
      <c r="DP138" s="254"/>
      <c r="DQ138" s="254"/>
      <c r="DR138" s="254"/>
      <c r="DS138" s="254"/>
      <c r="DT138" s="254"/>
      <c r="DU138" s="254"/>
      <c r="DV138" s="254"/>
      <c r="DW138" s="254"/>
      <c r="DX138" s="254"/>
      <c r="DY138" s="254"/>
      <c r="DZ138" s="254"/>
      <c r="EA138" s="254"/>
      <c r="EB138" s="254">
        <f>EB139+EB143+EB147</f>
        <v>0</v>
      </c>
      <c r="EC138" s="254"/>
      <c r="ED138" s="254"/>
      <c r="EE138" s="254"/>
      <c r="EF138" s="254"/>
      <c r="EG138" s="254"/>
      <c r="EH138" s="254"/>
      <c r="EI138" s="254"/>
      <c r="EJ138" s="254"/>
      <c r="EK138" s="254"/>
      <c r="EL138" s="254"/>
      <c r="EM138" s="254"/>
      <c r="EN138" s="254"/>
      <c r="EO138" s="254"/>
      <c r="EP138" s="254"/>
      <c r="EQ138" s="254"/>
      <c r="ER138" s="254"/>
      <c r="ES138" s="254"/>
      <c r="ET138" s="254">
        <f>SUM(CR138:ES138)</f>
        <v>447935.07000000775</v>
      </c>
      <c r="EU138" s="254"/>
      <c r="EV138" s="254"/>
      <c r="EW138" s="254"/>
      <c r="EX138" s="254"/>
      <c r="EY138" s="254"/>
      <c r="EZ138" s="254"/>
      <c r="FA138" s="254"/>
      <c r="FB138" s="254"/>
      <c r="FC138" s="254"/>
      <c r="FD138" s="254"/>
      <c r="FE138" s="254"/>
      <c r="FF138" s="254"/>
      <c r="FG138" s="254"/>
      <c r="FH138" s="254"/>
      <c r="FI138" s="254"/>
      <c r="FJ138" s="254"/>
      <c r="FK138" s="270"/>
    </row>
    <row r="139" spans="1:194" ht="26.25" customHeight="1">
      <c r="A139" s="126" t="s">
        <v>223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7"/>
      <c r="BZ139" s="65" t="s">
        <v>123</v>
      </c>
      <c r="CA139" s="66"/>
      <c r="CB139" s="66"/>
      <c r="CC139" s="66"/>
      <c r="CD139" s="66"/>
      <c r="CE139" s="66"/>
      <c r="CF139" s="66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233">
        <f>CR140-CR142</f>
        <v>0</v>
      </c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>
        <f>DJ140-DJ142</f>
        <v>0</v>
      </c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33"/>
      <c r="DW139" s="233"/>
      <c r="DX139" s="233"/>
      <c r="DY139" s="233"/>
      <c r="DZ139" s="233"/>
      <c r="EA139" s="233"/>
      <c r="EB139" s="233">
        <f>EB140-EB142</f>
        <v>0</v>
      </c>
      <c r="EC139" s="233"/>
      <c r="ED139" s="233"/>
      <c r="EE139" s="233"/>
      <c r="EF139" s="233"/>
      <c r="EG139" s="233"/>
      <c r="EH139" s="233"/>
      <c r="EI139" s="233"/>
      <c r="EJ139" s="233"/>
      <c r="EK139" s="233"/>
      <c r="EL139" s="233"/>
      <c r="EM139" s="233"/>
      <c r="EN139" s="233"/>
      <c r="EO139" s="233"/>
      <c r="EP139" s="233"/>
      <c r="EQ139" s="233"/>
      <c r="ER139" s="233"/>
      <c r="ES139" s="233"/>
      <c r="ET139" s="233">
        <f>SUM(CR139:ES139)</f>
        <v>0</v>
      </c>
      <c r="EU139" s="233"/>
      <c r="EV139" s="233"/>
      <c r="EW139" s="233"/>
      <c r="EX139" s="233"/>
      <c r="EY139" s="233"/>
      <c r="EZ139" s="233"/>
      <c r="FA139" s="233"/>
      <c r="FB139" s="233"/>
      <c r="FC139" s="233"/>
      <c r="FD139" s="233"/>
      <c r="FE139" s="233"/>
      <c r="FF139" s="233"/>
      <c r="FG139" s="233"/>
      <c r="FH139" s="233"/>
      <c r="FI139" s="233"/>
      <c r="FJ139" s="233"/>
      <c r="FK139" s="234"/>
    </row>
    <row r="140" spans="1:194" ht="12" customHeight="1">
      <c r="A140" s="128" t="s">
        <v>23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9"/>
      <c r="BZ140" s="79" t="s">
        <v>124</v>
      </c>
      <c r="CA140" s="80"/>
      <c r="CB140" s="80"/>
      <c r="CC140" s="80"/>
      <c r="CD140" s="80"/>
      <c r="CE140" s="80"/>
      <c r="CF140" s="81"/>
      <c r="CG140" s="73">
        <v>710</v>
      </c>
      <c r="CH140" s="74"/>
      <c r="CI140" s="74"/>
      <c r="CJ140" s="74"/>
      <c r="CK140" s="74"/>
      <c r="CL140" s="74"/>
      <c r="CM140" s="74"/>
      <c r="CN140" s="74"/>
      <c r="CO140" s="74"/>
      <c r="CP140" s="74"/>
      <c r="CQ140" s="75"/>
      <c r="CR140" s="235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7"/>
      <c r="DJ140" s="235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36"/>
      <c r="DX140" s="236"/>
      <c r="DY140" s="236"/>
      <c r="DZ140" s="236"/>
      <c r="EA140" s="237"/>
      <c r="EB140" s="235"/>
      <c r="EC140" s="236"/>
      <c r="ED140" s="236"/>
      <c r="EE140" s="236"/>
      <c r="EF140" s="236"/>
      <c r="EG140" s="236"/>
      <c r="EH140" s="236"/>
      <c r="EI140" s="236"/>
      <c r="EJ140" s="236"/>
      <c r="EK140" s="236"/>
      <c r="EL140" s="236"/>
      <c r="EM140" s="236"/>
      <c r="EN140" s="236"/>
      <c r="EO140" s="236"/>
      <c r="EP140" s="236"/>
      <c r="EQ140" s="236"/>
      <c r="ER140" s="236"/>
      <c r="ES140" s="237"/>
      <c r="ET140" s="241">
        <f>SUM(CR140:ES141)</f>
        <v>0</v>
      </c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3"/>
    </row>
    <row r="141" spans="1:194" ht="12" customHeight="1">
      <c r="A141" s="196" t="s">
        <v>224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7"/>
      <c r="BZ141" s="82"/>
      <c r="CA141" s="83"/>
      <c r="CB141" s="83"/>
      <c r="CC141" s="83"/>
      <c r="CD141" s="83"/>
      <c r="CE141" s="83"/>
      <c r="CF141" s="84"/>
      <c r="CG141" s="76"/>
      <c r="CH141" s="77"/>
      <c r="CI141" s="77"/>
      <c r="CJ141" s="77"/>
      <c r="CK141" s="77"/>
      <c r="CL141" s="77"/>
      <c r="CM141" s="77"/>
      <c r="CN141" s="77"/>
      <c r="CO141" s="77"/>
      <c r="CP141" s="77"/>
      <c r="CQ141" s="78"/>
      <c r="CR141" s="238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40"/>
      <c r="DJ141" s="238"/>
      <c r="DK141" s="239"/>
      <c r="DL141" s="239"/>
      <c r="DM141" s="239"/>
      <c r="DN141" s="239"/>
      <c r="DO141" s="239"/>
      <c r="DP141" s="239"/>
      <c r="DQ141" s="239"/>
      <c r="DR141" s="239"/>
      <c r="DS141" s="239"/>
      <c r="DT141" s="239"/>
      <c r="DU141" s="239"/>
      <c r="DV141" s="239"/>
      <c r="DW141" s="239"/>
      <c r="DX141" s="239"/>
      <c r="DY141" s="239"/>
      <c r="DZ141" s="239"/>
      <c r="EA141" s="240"/>
      <c r="EB141" s="238"/>
      <c r="EC141" s="239"/>
      <c r="ED141" s="239"/>
      <c r="EE141" s="239"/>
      <c r="EF141" s="239"/>
      <c r="EG141" s="239"/>
      <c r="EH141" s="239"/>
      <c r="EI141" s="239"/>
      <c r="EJ141" s="239"/>
      <c r="EK141" s="239"/>
      <c r="EL141" s="239"/>
      <c r="EM141" s="239"/>
      <c r="EN141" s="239"/>
      <c r="EO141" s="239"/>
      <c r="EP141" s="239"/>
      <c r="EQ141" s="239"/>
      <c r="ER141" s="239"/>
      <c r="ES141" s="240"/>
      <c r="ET141" s="244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6"/>
    </row>
    <row r="142" spans="1:194" ht="15" customHeight="1">
      <c r="A142" s="135" t="s">
        <v>225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6"/>
      <c r="BZ142" s="65" t="s">
        <v>125</v>
      </c>
      <c r="CA142" s="66"/>
      <c r="CB142" s="66"/>
      <c r="CC142" s="66"/>
      <c r="CD142" s="66"/>
      <c r="CE142" s="66"/>
      <c r="CF142" s="66"/>
      <c r="CG142" s="97">
        <v>810</v>
      </c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  <c r="DV142" s="250"/>
      <c r="DW142" s="250"/>
      <c r="DX142" s="250"/>
      <c r="DY142" s="250"/>
      <c r="DZ142" s="250"/>
      <c r="EA142" s="250"/>
      <c r="EB142" s="250"/>
      <c r="EC142" s="250"/>
      <c r="ED142" s="250"/>
      <c r="EE142" s="250"/>
      <c r="EF142" s="250"/>
      <c r="EG142" s="250"/>
      <c r="EH142" s="250"/>
      <c r="EI142" s="250"/>
      <c r="EJ142" s="250"/>
      <c r="EK142" s="250"/>
      <c r="EL142" s="250"/>
      <c r="EM142" s="250"/>
      <c r="EN142" s="250"/>
      <c r="EO142" s="250"/>
      <c r="EP142" s="250"/>
      <c r="EQ142" s="250"/>
      <c r="ER142" s="250"/>
      <c r="ES142" s="250"/>
      <c r="ET142" s="233">
        <f>SUM(CR142:ES142)</f>
        <v>0</v>
      </c>
      <c r="EU142" s="233"/>
      <c r="EV142" s="233"/>
      <c r="EW142" s="233"/>
      <c r="EX142" s="233"/>
      <c r="EY142" s="233"/>
      <c r="EZ142" s="233"/>
      <c r="FA142" s="233"/>
      <c r="FB142" s="233"/>
      <c r="FC142" s="233"/>
      <c r="FD142" s="233"/>
      <c r="FE142" s="233"/>
      <c r="FF142" s="233"/>
      <c r="FG142" s="233"/>
      <c r="FH142" s="233"/>
      <c r="FI142" s="233"/>
      <c r="FJ142" s="233"/>
      <c r="FK142" s="234"/>
    </row>
    <row r="143" spans="1:194" ht="25.5" customHeight="1">
      <c r="A143" s="126" t="s">
        <v>226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7"/>
      <c r="BZ143" s="65" t="s">
        <v>126</v>
      </c>
      <c r="CA143" s="66"/>
      <c r="CB143" s="66"/>
      <c r="CC143" s="66"/>
      <c r="CD143" s="66"/>
      <c r="CE143" s="66"/>
      <c r="CF143" s="66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233">
        <f>CR144-CR146</f>
        <v>0</v>
      </c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>
        <f>DJ144-DJ146</f>
        <v>0</v>
      </c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33"/>
      <c r="DX143" s="233"/>
      <c r="DY143" s="233"/>
      <c r="DZ143" s="233"/>
      <c r="EA143" s="233"/>
      <c r="EB143" s="233">
        <f>EB144-EB146</f>
        <v>0</v>
      </c>
      <c r="EC143" s="233"/>
      <c r="ED143" s="233"/>
      <c r="EE143" s="233"/>
      <c r="EF143" s="233"/>
      <c r="EG143" s="233"/>
      <c r="EH143" s="233"/>
      <c r="EI143" s="233"/>
      <c r="EJ143" s="233"/>
      <c r="EK143" s="233"/>
      <c r="EL143" s="233"/>
      <c r="EM143" s="233"/>
      <c r="EN143" s="233"/>
      <c r="EO143" s="233"/>
      <c r="EP143" s="233"/>
      <c r="EQ143" s="233"/>
      <c r="ER143" s="233"/>
      <c r="ES143" s="233"/>
      <c r="ET143" s="233">
        <f>SUM(CR143:ES143)</f>
        <v>0</v>
      </c>
      <c r="EU143" s="233"/>
      <c r="EV143" s="233"/>
      <c r="EW143" s="233"/>
      <c r="EX143" s="233"/>
      <c r="EY143" s="233"/>
      <c r="EZ143" s="233"/>
      <c r="FA143" s="233"/>
      <c r="FB143" s="233"/>
      <c r="FC143" s="233"/>
      <c r="FD143" s="233"/>
      <c r="FE143" s="233"/>
      <c r="FF143" s="233"/>
      <c r="FG143" s="233"/>
      <c r="FH143" s="233"/>
      <c r="FI143" s="233"/>
      <c r="FJ143" s="233"/>
      <c r="FK143" s="234"/>
    </row>
    <row r="144" spans="1:194" ht="12" customHeight="1">
      <c r="A144" s="128" t="s">
        <v>23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9"/>
      <c r="BZ144" s="79" t="s">
        <v>127</v>
      </c>
      <c r="CA144" s="80"/>
      <c r="CB144" s="80"/>
      <c r="CC144" s="80"/>
      <c r="CD144" s="80"/>
      <c r="CE144" s="80"/>
      <c r="CF144" s="81"/>
      <c r="CG144" s="73">
        <v>720</v>
      </c>
      <c r="CH144" s="74"/>
      <c r="CI144" s="74"/>
      <c r="CJ144" s="74"/>
      <c r="CK144" s="74"/>
      <c r="CL144" s="74"/>
      <c r="CM144" s="74"/>
      <c r="CN144" s="74"/>
      <c r="CO144" s="74"/>
      <c r="CP144" s="74"/>
      <c r="CQ144" s="75"/>
      <c r="CR144" s="235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7"/>
      <c r="DJ144" s="235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36"/>
      <c r="DX144" s="236"/>
      <c r="DY144" s="236"/>
      <c r="DZ144" s="236"/>
      <c r="EA144" s="237"/>
      <c r="EB144" s="235"/>
      <c r="EC144" s="236"/>
      <c r="ED144" s="236"/>
      <c r="EE144" s="236"/>
      <c r="EF144" s="236"/>
      <c r="EG144" s="236"/>
      <c r="EH144" s="236"/>
      <c r="EI144" s="236"/>
      <c r="EJ144" s="236"/>
      <c r="EK144" s="236"/>
      <c r="EL144" s="236"/>
      <c r="EM144" s="236"/>
      <c r="EN144" s="236"/>
      <c r="EO144" s="236"/>
      <c r="EP144" s="236"/>
      <c r="EQ144" s="236"/>
      <c r="ER144" s="236"/>
      <c r="ES144" s="237"/>
      <c r="ET144" s="241">
        <f>SUM(CR144:ES145)</f>
        <v>0</v>
      </c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3"/>
    </row>
    <row r="145" spans="1:204" ht="12" customHeight="1">
      <c r="A145" s="196" t="s">
        <v>239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7"/>
      <c r="BZ145" s="82"/>
      <c r="CA145" s="83"/>
      <c r="CB145" s="83"/>
      <c r="CC145" s="83"/>
      <c r="CD145" s="83"/>
      <c r="CE145" s="83"/>
      <c r="CF145" s="84"/>
      <c r="CG145" s="76"/>
      <c r="CH145" s="77"/>
      <c r="CI145" s="77"/>
      <c r="CJ145" s="77"/>
      <c r="CK145" s="77"/>
      <c r="CL145" s="77"/>
      <c r="CM145" s="77"/>
      <c r="CN145" s="77"/>
      <c r="CO145" s="77"/>
      <c r="CP145" s="77"/>
      <c r="CQ145" s="78"/>
      <c r="CR145" s="238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40"/>
      <c r="DJ145" s="238"/>
      <c r="DK145" s="239"/>
      <c r="DL145" s="239"/>
      <c r="DM145" s="239"/>
      <c r="DN145" s="239"/>
      <c r="DO145" s="239"/>
      <c r="DP145" s="239"/>
      <c r="DQ145" s="239"/>
      <c r="DR145" s="239"/>
      <c r="DS145" s="239"/>
      <c r="DT145" s="239"/>
      <c r="DU145" s="239"/>
      <c r="DV145" s="239"/>
      <c r="DW145" s="239"/>
      <c r="DX145" s="239"/>
      <c r="DY145" s="239"/>
      <c r="DZ145" s="239"/>
      <c r="EA145" s="240"/>
      <c r="EB145" s="238"/>
      <c r="EC145" s="239"/>
      <c r="ED145" s="239"/>
      <c r="EE145" s="239"/>
      <c r="EF145" s="239"/>
      <c r="EG145" s="239"/>
      <c r="EH145" s="239"/>
      <c r="EI145" s="239"/>
      <c r="EJ145" s="239"/>
      <c r="EK145" s="239"/>
      <c r="EL145" s="239"/>
      <c r="EM145" s="239"/>
      <c r="EN145" s="239"/>
      <c r="EO145" s="239"/>
      <c r="EP145" s="239"/>
      <c r="EQ145" s="239"/>
      <c r="ER145" s="239"/>
      <c r="ES145" s="240"/>
      <c r="ET145" s="244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6"/>
    </row>
    <row r="146" spans="1:204" ht="15" customHeight="1">
      <c r="A146" s="135" t="s">
        <v>227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6"/>
      <c r="BZ146" s="65" t="s">
        <v>128</v>
      </c>
      <c r="CA146" s="66"/>
      <c r="CB146" s="66"/>
      <c r="CC146" s="66"/>
      <c r="CD146" s="66"/>
      <c r="CE146" s="66"/>
      <c r="CF146" s="66"/>
      <c r="CG146" s="97">
        <v>820</v>
      </c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  <c r="DV146" s="250"/>
      <c r="DW146" s="250"/>
      <c r="DX146" s="250"/>
      <c r="DY146" s="250"/>
      <c r="DZ146" s="250"/>
      <c r="EA146" s="250"/>
      <c r="EB146" s="250"/>
      <c r="EC146" s="250"/>
      <c r="ED146" s="250"/>
      <c r="EE146" s="250"/>
      <c r="EF146" s="250"/>
      <c r="EG146" s="250"/>
      <c r="EH146" s="250"/>
      <c r="EI146" s="250"/>
      <c r="EJ146" s="250"/>
      <c r="EK146" s="250"/>
      <c r="EL146" s="250"/>
      <c r="EM146" s="250"/>
      <c r="EN146" s="250"/>
      <c r="EO146" s="250"/>
      <c r="EP146" s="250"/>
      <c r="EQ146" s="250"/>
      <c r="ER146" s="250"/>
      <c r="ES146" s="250"/>
      <c r="ET146" s="233">
        <f>SUM(CR146:ES146)</f>
        <v>0</v>
      </c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4"/>
    </row>
    <row r="147" spans="1:204" ht="15" customHeight="1">
      <c r="A147" s="126" t="s">
        <v>157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7"/>
      <c r="BZ147" s="65" t="s">
        <v>129</v>
      </c>
      <c r="CA147" s="66"/>
      <c r="CB147" s="66"/>
      <c r="CC147" s="66"/>
      <c r="CD147" s="66"/>
      <c r="CE147" s="66"/>
      <c r="CF147" s="66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233">
        <f>CR148-CR150</f>
        <v>35970.75</v>
      </c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>
        <f>DJ148-DJ150</f>
        <v>411964.32000000775</v>
      </c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33"/>
      <c r="DW147" s="233"/>
      <c r="DX147" s="233"/>
      <c r="DY147" s="233"/>
      <c r="DZ147" s="233"/>
      <c r="EA147" s="233"/>
      <c r="EB147" s="233">
        <f>EB148-EB150</f>
        <v>0</v>
      </c>
      <c r="EC147" s="233"/>
      <c r="ED147" s="233"/>
      <c r="EE147" s="233"/>
      <c r="EF147" s="233"/>
      <c r="EG147" s="233"/>
      <c r="EH147" s="233"/>
      <c r="EI147" s="233"/>
      <c r="EJ147" s="233"/>
      <c r="EK147" s="233"/>
      <c r="EL147" s="233"/>
      <c r="EM147" s="233"/>
      <c r="EN147" s="233"/>
      <c r="EO147" s="233"/>
      <c r="EP147" s="233"/>
      <c r="EQ147" s="233"/>
      <c r="ER147" s="233"/>
      <c r="ES147" s="233"/>
      <c r="ET147" s="233">
        <f>SUM(CR147:ES147)</f>
        <v>447935.07000000775</v>
      </c>
      <c r="EU147" s="233"/>
      <c r="EV147" s="233"/>
      <c r="EW147" s="233"/>
      <c r="EX147" s="233"/>
      <c r="EY147" s="233"/>
      <c r="EZ147" s="233"/>
      <c r="FA147" s="233"/>
      <c r="FB147" s="233"/>
      <c r="FC147" s="233"/>
      <c r="FD147" s="233"/>
      <c r="FE147" s="233"/>
      <c r="FF147" s="233"/>
      <c r="FG147" s="233"/>
      <c r="FH147" s="233"/>
      <c r="FI147" s="233"/>
      <c r="FJ147" s="233"/>
      <c r="FK147" s="234"/>
      <c r="FM147" s="225" t="s">
        <v>268</v>
      </c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  <c r="GH147" s="226"/>
      <c r="GI147" s="226"/>
      <c r="GJ147" s="226"/>
      <c r="GK147" s="226"/>
      <c r="GL147" s="61"/>
      <c r="GM147" s="61"/>
      <c r="GN147" s="307">
        <v>-1390651.08</v>
      </c>
      <c r="GO147" s="307"/>
      <c r="GP147" s="307"/>
      <c r="GQ147" s="307"/>
      <c r="GR147" s="307"/>
      <c r="GS147" s="307"/>
      <c r="GT147" s="307"/>
      <c r="GU147" s="307"/>
      <c r="GV147" s="307"/>
    </row>
    <row r="148" spans="1:204" ht="12" customHeight="1">
      <c r="A148" s="128" t="s">
        <v>23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9"/>
      <c r="BZ148" s="79" t="s">
        <v>130</v>
      </c>
      <c r="CA148" s="80"/>
      <c r="CB148" s="80"/>
      <c r="CC148" s="80"/>
      <c r="CD148" s="80"/>
      <c r="CE148" s="80"/>
      <c r="CF148" s="81"/>
      <c r="CG148" s="73">
        <v>730</v>
      </c>
      <c r="CH148" s="74"/>
      <c r="CI148" s="74"/>
      <c r="CJ148" s="74"/>
      <c r="CK148" s="74"/>
      <c r="CL148" s="74"/>
      <c r="CM148" s="74"/>
      <c r="CN148" s="74"/>
      <c r="CO148" s="74"/>
      <c r="CP148" s="74"/>
      <c r="CQ148" s="75"/>
      <c r="CR148" s="235">
        <v>348047.25</v>
      </c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7"/>
      <c r="DJ148" s="235">
        <f>78449064.95-1390651.08</f>
        <v>77058413.870000005</v>
      </c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6"/>
      <c r="DX148" s="236"/>
      <c r="DY148" s="236"/>
      <c r="DZ148" s="236"/>
      <c r="EA148" s="237"/>
      <c r="EB148" s="235"/>
      <c r="EC148" s="236"/>
      <c r="ED148" s="236"/>
      <c r="EE148" s="236"/>
      <c r="EF148" s="236"/>
      <c r="EG148" s="236"/>
      <c r="EH148" s="236"/>
      <c r="EI148" s="236"/>
      <c r="EJ148" s="236"/>
      <c r="EK148" s="236"/>
      <c r="EL148" s="236"/>
      <c r="EM148" s="236"/>
      <c r="EN148" s="236"/>
      <c r="EO148" s="236"/>
      <c r="EP148" s="236"/>
      <c r="EQ148" s="236"/>
      <c r="ER148" s="236"/>
      <c r="ES148" s="237"/>
      <c r="ET148" s="241">
        <f>SUM(CR148:ES149)</f>
        <v>77406461.120000005</v>
      </c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3"/>
      <c r="FM148" s="225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  <c r="GH148" s="226"/>
      <c r="GI148" s="226"/>
      <c r="GJ148" s="226"/>
      <c r="GK148" s="226"/>
      <c r="GN148" s="307"/>
      <c r="GO148" s="307"/>
      <c r="GP148" s="307"/>
      <c r="GQ148" s="307"/>
      <c r="GR148" s="307"/>
      <c r="GS148" s="307"/>
      <c r="GT148" s="307"/>
      <c r="GU148" s="307"/>
      <c r="GV148" s="307"/>
    </row>
    <row r="149" spans="1:204" ht="12" customHeight="1">
      <c r="A149" s="196" t="s">
        <v>120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7"/>
      <c r="BZ149" s="82"/>
      <c r="CA149" s="83"/>
      <c r="CB149" s="83"/>
      <c r="CC149" s="83"/>
      <c r="CD149" s="83"/>
      <c r="CE149" s="83"/>
      <c r="CF149" s="84"/>
      <c r="CG149" s="76"/>
      <c r="CH149" s="77"/>
      <c r="CI149" s="77"/>
      <c r="CJ149" s="77"/>
      <c r="CK149" s="77"/>
      <c r="CL149" s="77"/>
      <c r="CM149" s="77"/>
      <c r="CN149" s="77"/>
      <c r="CO149" s="77"/>
      <c r="CP149" s="77"/>
      <c r="CQ149" s="78"/>
      <c r="CR149" s="238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40"/>
      <c r="DJ149" s="238"/>
      <c r="DK149" s="239"/>
      <c r="DL149" s="239"/>
      <c r="DM149" s="239"/>
      <c r="DN149" s="239"/>
      <c r="DO149" s="239"/>
      <c r="DP149" s="239"/>
      <c r="DQ149" s="239"/>
      <c r="DR149" s="239"/>
      <c r="DS149" s="239"/>
      <c r="DT149" s="239"/>
      <c r="DU149" s="239"/>
      <c r="DV149" s="239"/>
      <c r="DW149" s="239"/>
      <c r="DX149" s="239"/>
      <c r="DY149" s="239"/>
      <c r="DZ149" s="239"/>
      <c r="EA149" s="240"/>
      <c r="EB149" s="238"/>
      <c r="EC149" s="239"/>
      <c r="ED149" s="239"/>
      <c r="EE149" s="239"/>
      <c r="EF149" s="239"/>
      <c r="EG149" s="239"/>
      <c r="EH149" s="239"/>
      <c r="EI149" s="239"/>
      <c r="EJ149" s="239"/>
      <c r="EK149" s="239"/>
      <c r="EL149" s="239"/>
      <c r="EM149" s="239"/>
      <c r="EN149" s="239"/>
      <c r="EO149" s="239"/>
      <c r="EP149" s="239"/>
      <c r="EQ149" s="239"/>
      <c r="ER149" s="239"/>
      <c r="ES149" s="240"/>
      <c r="ET149" s="244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6"/>
    </row>
    <row r="150" spans="1:204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85" t="s">
        <v>131</v>
      </c>
      <c r="CA150" s="186"/>
      <c r="CB150" s="186"/>
      <c r="CC150" s="186"/>
      <c r="CD150" s="186"/>
      <c r="CE150" s="186"/>
      <c r="CF150" s="186"/>
      <c r="CG150" s="201">
        <v>830</v>
      </c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47">
        <v>312076.5</v>
      </c>
      <c r="CS150" s="247"/>
      <c r="CT150" s="247"/>
      <c r="CU150" s="247"/>
      <c r="CV150" s="247"/>
      <c r="CW150" s="247"/>
      <c r="CX150" s="247"/>
      <c r="CY150" s="247"/>
      <c r="CZ150" s="247"/>
      <c r="DA150" s="247"/>
      <c r="DB150" s="247"/>
      <c r="DC150" s="247"/>
      <c r="DD150" s="247"/>
      <c r="DE150" s="247"/>
      <c r="DF150" s="247"/>
      <c r="DG150" s="247"/>
      <c r="DH150" s="247"/>
      <c r="DI150" s="247"/>
      <c r="DJ150" s="247">
        <v>76646449.549999997</v>
      </c>
      <c r="DK150" s="247"/>
      <c r="DL150" s="247"/>
      <c r="DM150" s="247"/>
      <c r="DN150" s="247"/>
      <c r="DO150" s="247"/>
      <c r="DP150" s="247"/>
      <c r="DQ150" s="247"/>
      <c r="DR150" s="247"/>
      <c r="DS150" s="247"/>
      <c r="DT150" s="247"/>
      <c r="DU150" s="247"/>
      <c r="DV150" s="247"/>
      <c r="DW150" s="247"/>
      <c r="DX150" s="247"/>
      <c r="DY150" s="247"/>
      <c r="DZ150" s="247"/>
      <c r="EA150" s="247"/>
      <c r="EB150" s="247"/>
      <c r="EC150" s="247"/>
      <c r="ED150" s="247"/>
      <c r="EE150" s="247"/>
      <c r="EF150" s="247"/>
      <c r="EG150" s="247"/>
      <c r="EH150" s="247"/>
      <c r="EI150" s="247"/>
      <c r="EJ150" s="247"/>
      <c r="EK150" s="247"/>
      <c r="EL150" s="247"/>
      <c r="EM150" s="247"/>
      <c r="EN150" s="247"/>
      <c r="EO150" s="247"/>
      <c r="EP150" s="247"/>
      <c r="EQ150" s="247"/>
      <c r="ER150" s="247"/>
      <c r="ES150" s="247"/>
      <c r="ET150" s="248">
        <f>SUM(CR150:ES150)</f>
        <v>76958526.049999997</v>
      </c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9"/>
    </row>
    <row r="151" spans="1:204" ht="37.5" customHeight="1"/>
    <row r="152" spans="1:204">
      <c r="A152" s="1" t="s">
        <v>132</v>
      </c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Z152" s="1" t="s">
        <v>139</v>
      </c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N152" s="294" t="s">
        <v>248</v>
      </c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</row>
    <row r="153" spans="1:204" s="16" customFormat="1">
      <c r="O153" s="134" t="s">
        <v>133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K153" s="134" t="s">
        <v>134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CR153" s="292" t="s">
        <v>133</v>
      </c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32"/>
      <c r="DK153" s="32"/>
      <c r="DL153" s="32"/>
      <c r="DM153" s="32"/>
      <c r="DN153" s="292" t="s">
        <v>134</v>
      </c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4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4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44"/>
      <c r="FM155" s="44"/>
      <c r="FN155" s="44"/>
    </row>
    <row r="156" spans="1:204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34" t="s">
        <v>229</v>
      </c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32"/>
      <c r="FM156" s="32"/>
      <c r="FN156" s="32"/>
    </row>
    <row r="157" spans="1:204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4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77" t="s">
        <v>249</v>
      </c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23"/>
      <c r="CM158" s="23"/>
      <c r="CN158" s="23"/>
      <c r="CO158" s="23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L158" s="294" t="s">
        <v>250</v>
      </c>
      <c r="DM158" s="294"/>
      <c r="DN158" s="294"/>
      <c r="DO158" s="294"/>
      <c r="DP158" s="294"/>
      <c r="DQ158" s="294"/>
      <c r="DR158" s="294"/>
      <c r="DS158" s="294"/>
      <c r="DT158" s="294"/>
      <c r="DU158" s="294"/>
      <c r="DV158" s="294"/>
      <c r="DW158" s="294"/>
      <c r="DX158" s="294"/>
      <c r="DY158" s="294"/>
      <c r="DZ158" s="294"/>
      <c r="EA158" s="294"/>
      <c r="EB158" s="294"/>
      <c r="EC158" s="294"/>
      <c r="ED158" s="294"/>
      <c r="EE158" s="294"/>
      <c r="EF158" s="294"/>
      <c r="EG158" s="294"/>
      <c r="EH158" s="294"/>
      <c r="EI158" s="294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4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34" t="s">
        <v>231</v>
      </c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25"/>
      <c r="CM159" s="25"/>
      <c r="CN159" s="25"/>
      <c r="CO159" s="25"/>
      <c r="CP159" s="134" t="s">
        <v>133</v>
      </c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32"/>
      <c r="DI159" s="32"/>
      <c r="DJ159" s="32"/>
      <c r="DK159" s="32"/>
      <c r="DL159" s="292" t="s">
        <v>134</v>
      </c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4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23"/>
      <c r="AM161" s="23"/>
      <c r="AN161" s="23"/>
      <c r="AO161" s="23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23"/>
      <c r="CK161" s="23"/>
      <c r="CL161" s="23"/>
      <c r="CM161" s="2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34" t="s">
        <v>231</v>
      </c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25"/>
      <c r="AM162" s="25"/>
      <c r="AN162" s="25"/>
      <c r="AO162" s="25"/>
      <c r="AP162" s="134" t="s">
        <v>133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L162" s="134" t="s">
        <v>134</v>
      </c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N162" s="134" t="s">
        <v>233</v>
      </c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78" t="s">
        <v>135</v>
      </c>
      <c r="B164" s="178"/>
      <c r="C164" s="83"/>
      <c r="D164" s="83"/>
      <c r="E164" s="83"/>
      <c r="F164" s="83"/>
      <c r="G164" s="202" t="s">
        <v>135</v>
      </c>
      <c r="H164" s="202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202">
        <v>20</v>
      </c>
      <c r="AC164" s="202"/>
      <c r="AD164" s="202"/>
      <c r="AE164" s="202"/>
      <c r="AF164" s="184"/>
      <c r="AG164" s="184"/>
      <c r="AH164" s="184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6">
    <mergeCell ref="FM147:GK148"/>
    <mergeCell ref="GN147:GV148"/>
    <mergeCell ref="FM79:GD80"/>
    <mergeCell ref="GE79:GV80"/>
    <mergeCell ref="AJ3:EB3"/>
    <mergeCell ref="ET3:FK3"/>
    <mergeCell ref="ET4:FK4"/>
    <mergeCell ref="BS5:CP5"/>
    <mergeCell ref="CQ5:CT5"/>
    <mergeCell ref="CU5:CW5"/>
    <mergeCell ref="ET5:FK5"/>
    <mergeCell ref="BZ14:CF14"/>
    <mergeCell ref="CG14:CQ14"/>
    <mergeCell ref="CR14:DI14"/>
    <mergeCell ref="DJ14:EA14"/>
    <mergeCell ref="FS37:GF37"/>
    <mergeCell ref="ET6:FK6"/>
    <mergeCell ref="AI7:EA7"/>
    <mergeCell ref="ET7:FK7"/>
    <mergeCell ref="AI8:EA8"/>
    <mergeCell ref="FS38:GF38"/>
    <mergeCell ref="FL33:GC34"/>
    <mergeCell ref="GD33:GU34"/>
    <mergeCell ref="ET9:FK9"/>
    <mergeCell ref="ET10:FK10"/>
    <mergeCell ref="ET11:FK11"/>
    <mergeCell ref="ET12:FK12"/>
    <mergeCell ref="ET15:FK15"/>
    <mergeCell ref="ET19:FK19"/>
    <mergeCell ref="ET20:FK20"/>
    <mergeCell ref="ET8:FK8"/>
    <mergeCell ref="AE6:ED6"/>
    <mergeCell ref="ET14:FK14"/>
    <mergeCell ref="A15:BY15"/>
    <mergeCell ref="BZ15:CF15"/>
    <mergeCell ref="CG15:CQ15"/>
    <mergeCell ref="CR15:DI15"/>
    <mergeCell ref="DJ15:EA15"/>
    <mergeCell ref="EB14:ES14"/>
    <mergeCell ref="EB15:ES15"/>
    <mergeCell ref="A14:BY14"/>
    <mergeCell ref="A16:BY16"/>
    <mergeCell ref="BZ16:CF16"/>
    <mergeCell ref="CG16:CQ16"/>
    <mergeCell ref="CR16:DI16"/>
    <mergeCell ref="DJ16:EA16"/>
    <mergeCell ref="A17:BY17"/>
    <mergeCell ref="BZ17:CF17"/>
    <mergeCell ref="ET16:FK16"/>
    <mergeCell ref="ET17:FK17"/>
    <mergeCell ref="ET18:FK18"/>
    <mergeCell ref="EB16:ES16"/>
    <mergeCell ref="A19:BY19"/>
    <mergeCell ref="BZ19:CF19"/>
    <mergeCell ref="CG19:CQ19"/>
    <mergeCell ref="CR19:DI19"/>
    <mergeCell ref="DJ19:EA19"/>
    <mergeCell ref="EB19:ES19"/>
    <mergeCell ref="A18:BY18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B20:ES20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BZ25:CF26"/>
    <mergeCell ref="CG25:CQ26"/>
    <mergeCell ref="CR25:DI2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DJ27:EA27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6:FK36"/>
    <mergeCell ref="CG36:CQ36"/>
    <mergeCell ref="CR36:DI36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FM72:GA72"/>
    <mergeCell ref="FM73:GD73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DJ76:EA76"/>
    <mergeCell ref="EB76:ES76"/>
    <mergeCell ref="CG75:CQ75"/>
    <mergeCell ref="CR75:DI75"/>
    <mergeCell ref="DJ75:EA75"/>
    <mergeCell ref="EB75:ES75"/>
    <mergeCell ref="BZ77:CF78"/>
    <mergeCell ref="CG77:CQ78"/>
    <mergeCell ref="CR77:DI78"/>
    <mergeCell ref="A76:BY76"/>
    <mergeCell ref="BZ76:CF76"/>
    <mergeCell ref="CG76:CQ76"/>
    <mergeCell ref="CR76:DI76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A77:BY77"/>
    <mergeCell ref="BZ80:CF80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CG80:CQ80"/>
    <mergeCell ref="ET80:FK80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ET82:FK82"/>
    <mergeCell ref="BZ82:CF82"/>
    <mergeCell ref="CG82:CQ82"/>
    <mergeCell ref="CR82:DI82"/>
    <mergeCell ref="DJ82:EA82"/>
    <mergeCell ref="ET84:FK84"/>
    <mergeCell ref="FM82:GA82"/>
    <mergeCell ref="A83:BY83"/>
    <mergeCell ref="BZ83:CF83"/>
    <mergeCell ref="CG83:CQ83"/>
    <mergeCell ref="CR83:DI83"/>
    <mergeCell ref="DJ83:EA83"/>
    <mergeCell ref="EB83:ES83"/>
    <mergeCell ref="ET83:FK83"/>
    <mergeCell ref="FM83:GD83"/>
    <mergeCell ref="A82:BY82"/>
    <mergeCell ref="EB82:ES82"/>
    <mergeCell ref="ET85:FK85"/>
    <mergeCell ref="ET86:FK86"/>
    <mergeCell ref="A85:BY85"/>
    <mergeCell ref="BZ85:CF85"/>
    <mergeCell ref="CG85:CQ85"/>
    <mergeCell ref="CR85:DI85"/>
    <mergeCell ref="DJ85:EA85"/>
    <mergeCell ref="EB85:ES85"/>
    <mergeCell ref="A84:BY84"/>
    <mergeCell ref="BZ84:CF84"/>
    <mergeCell ref="CG84:CQ84"/>
    <mergeCell ref="CR84:DI84"/>
    <mergeCell ref="DJ84:EA84"/>
    <mergeCell ref="EB84:ES84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B86:ES86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BZ91:CF92"/>
    <mergeCell ref="CG91:CQ92"/>
    <mergeCell ref="CR91:DI92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DJ93:EA93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4:BY104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CG108:CQ108"/>
    <mergeCell ref="CR108:DI108"/>
    <mergeCell ref="DJ108:EA108"/>
    <mergeCell ref="EB108:ES108"/>
    <mergeCell ref="EB103:ES104"/>
    <mergeCell ref="ET103:FK104"/>
    <mergeCell ref="ET105:FK105"/>
    <mergeCell ref="ET108:FK108"/>
    <mergeCell ref="BZ107:CF107"/>
    <mergeCell ref="CG107:CQ107"/>
    <mergeCell ref="CR107:DI107"/>
    <mergeCell ref="DJ107:EA107"/>
    <mergeCell ref="DJ105:EA105"/>
    <mergeCell ref="EB105:ES105"/>
    <mergeCell ref="BZ102:CF102"/>
    <mergeCell ref="CG102:CQ102"/>
    <mergeCell ref="A109:BY109"/>
    <mergeCell ref="BZ109:CF109"/>
    <mergeCell ref="CG109:CQ109"/>
    <mergeCell ref="CR109:DI109"/>
    <mergeCell ref="DJ109:EA109"/>
    <mergeCell ref="EB109:ES109"/>
    <mergeCell ref="ET109:FK109"/>
    <mergeCell ref="A108:BY108"/>
    <mergeCell ref="BZ108:CF108"/>
    <mergeCell ref="A110:BY110"/>
    <mergeCell ref="BZ110:CF110"/>
    <mergeCell ref="CG110:CQ110"/>
    <mergeCell ref="CR110:DI110"/>
    <mergeCell ref="DJ110:EA110"/>
    <mergeCell ref="EB110:ES110"/>
    <mergeCell ref="ET110:FK110"/>
    <mergeCell ref="FM110:FY110"/>
    <mergeCell ref="GA110:GL110"/>
    <mergeCell ref="A111:BY111"/>
    <mergeCell ref="BZ111:CF111"/>
    <mergeCell ref="CG111:CQ111"/>
    <mergeCell ref="CR111:DI111"/>
    <mergeCell ref="DJ111:EA111"/>
    <mergeCell ref="EB111:ES111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ET115:FK115"/>
    <mergeCell ref="A116:BY116"/>
    <mergeCell ref="BZ116:CF117"/>
    <mergeCell ref="CG116:CQ117"/>
    <mergeCell ref="CR116:DI117"/>
    <mergeCell ref="DJ116:EA117"/>
    <mergeCell ref="ET118:FK118"/>
    <mergeCell ref="FM113:GL115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dimension ref="A1:GV165"/>
  <sheetViews>
    <sheetView topLeftCell="S12" zoomScaleNormal="100" zoomScaleSheetLayoutView="100" workbookViewId="0">
      <selection activeCell="FI163" sqref="FI163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98" width="0.85546875" style="1"/>
    <col min="199" max="199" width="3" style="1" customWidth="1"/>
    <col min="200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90" t="s">
        <v>237</v>
      </c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34"/>
      <c r="ED3" s="34"/>
      <c r="ET3" s="263" t="s">
        <v>16</v>
      </c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5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266" t="s">
        <v>162</v>
      </c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8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83" t="s">
        <v>242</v>
      </c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178">
        <v>20</v>
      </c>
      <c r="CR5" s="178"/>
      <c r="CS5" s="178"/>
      <c r="CT5" s="178"/>
      <c r="CU5" s="252" t="s">
        <v>251</v>
      </c>
      <c r="CV5" s="252"/>
      <c r="CW5" s="252"/>
      <c r="CX5" s="32" t="s">
        <v>29</v>
      </c>
      <c r="ER5" s="35" t="s">
        <v>18</v>
      </c>
      <c r="ET5" s="257" t="s">
        <v>243</v>
      </c>
      <c r="EU5" s="258"/>
      <c r="EV5" s="258"/>
      <c r="EW5" s="258"/>
      <c r="EX5" s="258"/>
      <c r="EY5" s="258"/>
      <c r="EZ5" s="258"/>
      <c r="FA5" s="258"/>
      <c r="FB5" s="258"/>
      <c r="FC5" s="258"/>
      <c r="FD5" s="258"/>
      <c r="FE5" s="258"/>
      <c r="FF5" s="258"/>
      <c r="FG5" s="258"/>
      <c r="FH5" s="258"/>
      <c r="FI5" s="258"/>
      <c r="FJ5" s="258"/>
      <c r="FK5" s="259"/>
    </row>
    <row r="6" spans="1:170" ht="13.5" customHeight="1">
      <c r="A6" s="5" t="s">
        <v>167</v>
      </c>
      <c r="AE6" s="179" t="s">
        <v>247</v>
      </c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R6" s="35" t="s">
        <v>19</v>
      </c>
      <c r="ET6" s="257" t="s">
        <v>244</v>
      </c>
      <c r="EU6" s="258"/>
      <c r="EV6" s="258"/>
      <c r="EW6" s="258"/>
      <c r="EX6" s="258"/>
      <c r="EY6" s="258"/>
      <c r="EZ6" s="258"/>
      <c r="FA6" s="258"/>
      <c r="FB6" s="258"/>
      <c r="FC6" s="258"/>
      <c r="FD6" s="258"/>
      <c r="FE6" s="258"/>
      <c r="FF6" s="258"/>
      <c r="FG6" s="258"/>
      <c r="FH6" s="258"/>
      <c r="FI6" s="258"/>
      <c r="FJ6" s="258"/>
      <c r="FK6" s="259"/>
    </row>
    <row r="7" spans="1:170" ht="13.5" customHeight="1">
      <c r="A7" s="5" t="s">
        <v>168</v>
      </c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T7" s="257"/>
      <c r="EU7" s="258"/>
      <c r="EV7" s="258"/>
      <c r="EW7" s="258"/>
      <c r="EX7" s="258"/>
      <c r="EY7" s="258"/>
      <c r="EZ7" s="258"/>
      <c r="FA7" s="258"/>
      <c r="FB7" s="258"/>
      <c r="FC7" s="258"/>
      <c r="FD7" s="258"/>
      <c r="FE7" s="258"/>
      <c r="FF7" s="258"/>
      <c r="FG7" s="258"/>
      <c r="FH7" s="258"/>
      <c r="FI7" s="258"/>
      <c r="FJ7" s="258"/>
      <c r="FK7" s="259"/>
    </row>
    <row r="8" spans="1:170" ht="13.5" customHeight="1">
      <c r="A8" s="5" t="s">
        <v>169</v>
      </c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R8" s="35" t="s">
        <v>20</v>
      </c>
      <c r="ET8" s="257" t="s">
        <v>245</v>
      </c>
      <c r="EU8" s="258"/>
      <c r="EV8" s="258"/>
      <c r="EW8" s="258"/>
      <c r="EX8" s="258"/>
      <c r="EY8" s="258"/>
      <c r="EZ8" s="258"/>
      <c r="FA8" s="258"/>
      <c r="FB8" s="258"/>
      <c r="FC8" s="258"/>
      <c r="FD8" s="258"/>
      <c r="FE8" s="258"/>
      <c r="FF8" s="258"/>
      <c r="FG8" s="258"/>
      <c r="FH8" s="258"/>
      <c r="FI8" s="258"/>
      <c r="FJ8" s="258"/>
      <c r="FK8" s="259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57"/>
      <c r="EU9" s="258"/>
      <c r="EV9" s="258"/>
      <c r="EW9" s="258"/>
      <c r="EX9" s="258"/>
      <c r="EY9" s="258"/>
      <c r="EZ9" s="258"/>
      <c r="FA9" s="258"/>
      <c r="FB9" s="258"/>
      <c r="FC9" s="258"/>
      <c r="FD9" s="258"/>
      <c r="FE9" s="258"/>
      <c r="FF9" s="258"/>
      <c r="FG9" s="258"/>
      <c r="FH9" s="258"/>
      <c r="FI9" s="258"/>
      <c r="FJ9" s="258"/>
      <c r="FK9" s="259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57" t="s">
        <v>246</v>
      </c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9"/>
    </row>
    <row r="11" spans="1:170" ht="14.1" customHeight="1">
      <c r="A11" s="10" t="s">
        <v>236</v>
      </c>
      <c r="ER11" s="35"/>
      <c r="ET11" s="257"/>
      <c r="EU11" s="258"/>
      <c r="EV11" s="258"/>
      <c r="EW11" s="258"/>
      <c r="EX11" s="258"/>
      <c r="EY11" s="258"/>
      <c r="EZ11" s="258"/>
      <c r="FA11" s="258"/>
      <c r="FB11" s="258"/>
      <c r="FC11" s="258"/>
      <c r="FD11" s="258"/>
      <c r="FE11" s="258"/>
      <c r="FF11" s="258"/>
      <c r="FG11" s="258"/>
      <c r="FH11" s="258"/>
      <c r="FI11" s="258"/>
      <c r="FJ11" s="258"/>
      <c r="FK11" s="259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60" t="s">
        <v>22</v>
      </c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2"/>
    </row>
    <row r="13" spans="1:170" ht="9" customHeight="1"/>
    <row r="14" spans="1:170" s="12" customFormat="1" ht="33" customHeight="1">
      <c r="A14" s="160" t="s">
        <v>136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1"/>
      <c r="BZ14" s="123" t="s">
        <v>137</v>
      </c>
      <c r="CA14" s="123"/>
      <c r="CB14" s="123"/>
      <c r="CC14" s="123"/>
      <c r="CD14" s="123"/>
      <c r="CE14" s="123"/>
      <c r="CF14" s="123"/>
      <c r="CG14" s="123" t="s">
        <v>173</v>
      </c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253" t="s">
        <v>174</v>
      </c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 t="s">
        <v>175</v>
      </c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 t="s">
        <v>2</v>
      </c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 t="s">
        <v>1</v>
      </c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6"/>
      <c r="FL14" s="39"/>
      <c r="FM14" s="39"/>
      <c r="FN14" s="39"/>
    </row>
    <row r="15" spans="1:170" s="13" customFormat="1" ht="12" customHeight="1" thickBot="1">
      <c r="A15" s="158">
        <v>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98">
        <v>2</v>
      </c>
      <c r="CA15" s="98"/>
      <c r="CB15" s="98"/>
      <c r="CC15" s="98"/>
      <c r="CD15" s="98"/>
      <c r="CE15" s="98"/>
      <c r="CF15" s="98"/>
      <c r="CG15" s="98">
        <v>3</v>
      </c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255">
        <v>4</v>
      </c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>
        <v>5</v>
      </c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>
        <v>6</v>
      </c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>
        <v>7</v>
      </c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69"/>
      <c r="FL15" s="40"/>
      <c r="FM15" s="40"/>
      <c r="FN15" s="40"/>
    </row>
    <row r="16" spans="1:170" ht="22.5" customHeight="1">
      <c r="A16" s="191" t="s">
        <v>176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2"/>
      <c r="BZ16" s="138" t="s">
        <v>0</v>
      </c>
      <c r="CA16" s="139"/>
      <c r="CB16" s="139"/>
      <c r="CC16" s="139"/>
      <c r="CD16" s="139"/>
      <c r="CE16" s="139"/>
      <c r="CF16" s="139"/>
      <c r="CG16" s="140">
        <v>100</v>
      </c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254">
        <f>CR17+CR18+CR19+CR20+CR24+CR32+CR38</f>
        <v>117483.48</v>
      </c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>
        <f>DJ17+DJ18+DJ19+DJ20+DJ24+DJ32+DJ38</f>
        <v>12169546.949999999</v>
      </c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83">
        <f>EB17+EB18+EB19+EB20+EB24+EB32+EB38</f>
        <v>0</v>
      </c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54">
        <f>SUM(CR16:ES16)</f>
        <v>12287030.43</v>
      </c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70"/>
    </row>
    <row r="17" spans="1:167" ht="15" customHeight="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3"/>
      <c r="BZ17" s="65" t="s">
        <v>3</v>
      </c>
      <c r="CA17" s="66"/>
      <c r="CB17" s="66"/>
      <c r="CC17" s="66"/>
      <c r="CD17" s="66"/>
      <c r="CE17" s="66"/>
      <c r="CF17" s="66"/>
      <c r="CG17" s="97">
        <v>120</v>
      </c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33">
        <f>SUM(CR17:ES17)</f>
        <v>0</v>
      </c>
      <c r="EU17" s="233"/>
      <c r="EV17" s="233"/>
      <c r="EW17" s="233"/>
      <c r="EX17" s="233"/>
      <c r="EY17" s="233"/>
      <c r="EZ17" s="233"/>
      <c r="FA17" s="233"/>
      <c r="FB17" s="233"/>
      <c r="FC17" s="233"/>
      <c r="FD17" s="233"/>
      <c r="FE17" s="233"/>
      <c r="FF17" s="233"/>
      <c r="FG17" s="233"/>
      <c r="FH17" s="233"/>
      <c r="FI17" s="233"/>
      <c r="FJ17" s="233"/>
      <c r="FK17" s="234"/>
    </row>
    <row r="18" spans="1:167" ht="15" customHeight="1">
      <c r="A18" s="162" t="s">
        <v>177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3"/>
      <c r="BZ18" s="65" t="s">
        <v>4</v>
      </c>
      <c r="CA18" s="66"/>
      <c r="CB18" s="66"/>
      <c r="CC18" s="66"/>
      <c r="CD18" s="66"/>
      <c r="CE18" s="66"/>
      <c r="CF18" s="66"/>
      <c r="CG18" s="97">
        <v>130</v>
      </c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0">
        <f>237922.36+27510.74</f>
        <v>265433.09999999998</v>
      </c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33">
        <f>SUM(CR18:ES18)</f>
        <v>265433.09999999998</v>
      </c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4"/>
    </row>
    <row r="19" spans="1:167" ht="15" customHeight="1">
      <c r="A19" s="162" t="s">
        <v>178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3"/>
      <c r="BZ19" s="65" t="s">
        <v>5</v>
      </c>
      <c r="CA19" s="66"/>
      <c r="CB19" s="66"/>
      <c r="CC19" s="66"/>
      <c r="CD19" s="66"/>
      <c r="CE19" s="66"/>
      <c r="CF19" s="66"/>
      <c r="CG19" s="97">
        <v>140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33">
        <f>SUM(CR19:ES19)</f>
        <v>0</v>
      </c>
      <c r="EU19" s="233"/>
      <c r="EV19" s="233"/>
      <c r="EW19" s="233"/>
      <c r="EX19" s="233"/>
      <c r="EY19" s="233"/>
      <c r="EZ19" s="233"/>
      <c r="FA19" s="233"/>
      <c r="FB19" s="233"/>
      <c r="FC19" s="233"/>
      <c r="FD19" s="233"/>
      <c r="FE19" s="233"/>
      <c r="FF19" s="233"/>
      <c r="FG19" s="233"/>
      <c r="FH19" s="233"/>
      <c r="FI19" s="233"/>
      <c r="FJ19" s="233"/>
      <c r="FK19" s="234"/>
    </row>
    <row r="20" spans="1:167" ht="15" customHeight="1">
      <c r="A20" s="162" t="s">
        <v>145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3"/>
      <c r="BZ20" s="65" t="s">
        <v>6</v>
      </c>
      <c r="CA20" s="66"/>
      <c r="CB20" s="66"/>
      <c r="CC20" s="66"/>
      <c r="CD20" s="66"/>
      <c r="CE20" s="66"/>
      <c r="CF20" s="66"/>
      <c r="CG20" s="97">
        <v>150</v>
      </c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33">
        <f>DJ21+DJ23</f>
        <v>0</v>
      </c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  <c r="DZ20" s="233"/>
      <c r="EA20" s="233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33">
        <f>SUM(CR20:ES20)</f>
        <v>0</v>
      </c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4"/>
    </row>
    <row r="21" spans="1:167" ht="12" customHeight="1">
      <c r="A21" s="164" t="s">
        <v>23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5"/>
      <c r="BZ21" s="79" t="s">
        <v>7</v>
      </c>
      <c r="CA21" s="80"/>
      <c r="CB21" s="80"/>
      <c r="CC21" s="80"/>
      <c r="CD21" s="80"/>
      <c r="CE21" s="80"/>
      <c r="CF21" s="81"/>
      <c r="CG21" s="73">
        <v>152</v>
      </c>
      <c r="CH21" s="74"/>
      <c r="CI21" s="74"/>
      <c r="CJ21" s="74"/>
      <c r="CK21" s="74"/>
      <c r="CL21" s="74"/>
      <c r="CM21" s="74"/>
      <c r="CN21" s="74"/>
      <c r="CO21" s="74"/>
      <c r="CP21" s="74"/>
      <c r="CQ21" s="75"/>
      <c r="CR21" s="271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3"/>
      <c r="DJ21" s="235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7"/>
      <c r="EB21" s="271"/>
      <c r="EC21" s="272"/>
      <c r="ED21" s="272"/>
      <c r="EE21" s="272"/>
      <c r="EF21" s="272"/>
      <c r="EG21" s="272"/>
      <c r="EH21" s="272"/>
      <c r="EI21" s="272"/>
      <c r="EJ21" s="272"/>
      <c r="EK21" s="272"/>
      <c r="EL21" s="272"/>
      <c r="EM21" s="272"/>
      <c r="EN21" s="272"/>
      <c r="EO21" s="272"/>
      <c r="EP21" s="272"/>
      <c r="EQ21" s="272"/>
      <c r="ER21" s="272"/>
      <c r="ES21" s="273"/>
      <c r="ET21" s="241">
        <f>SUM(CR21:ES22)</f>
        <v>0</v>
      </c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3"/>
    </row>
    <row r="22" spans="1:167" ht="22.5" customHeight="1">
      <c r="A22" s="142" t="s">
        <v>158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3"/>
      <c r="BZ22" s="82"/>
      <c r="CA22" s="83"/>
      <c r="CB22" s="83"/>
      <c r="CC22" s="83"/>
      <c r="CD22" s="83"/>
      <c r="CE22" s="83"/>
      <c r="CF22" s="84"/>
      <c r="CG22" s="76"/>
      <c r="CH22" s="77"/>
      <c r="CI22" s="77"/>
      <c r="CJ22" s="77"/>
      <c r="CK22" s="77"/>
      <c r="CL22" s="77"/>
      <c r="CM22" s="77"/>
      <c r="CN22" s="77"/>
      <c r="CO22" s="77"/>
      <c r="CP22" s="77"/>
      <c r="CQ22" s="78"/>
      <c r="CR22" s="274"/>
      <c r="CS22" s="275"/>
      <c r="CT22" s="275"/>
      <c r="CU22" s="275"/>
      <c r="CV22" s="275"/>
      <c r="CW22" s="275"/>
      <c r="CX22" s="275"/>
      <c r="CY22" s="275"/>
      <c r="CZ22" s="275"/>
      <c r="DA22" s="275"/>
      <c r="DB22" s="275"/>
      <c r="DC22" s="275"/>
      <c r="DD22" s="275"/>
      <c r="DE22" s="275"/>
      <c r="DF22" s="275"/>
      <c r="DG22" s="275"/>
      <c r="DH22" s="275"/>
      <c r="DI22" s="276"/>
      <c r="DJ22" s="238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40"/>
      <c r="EB22" s="274"/>
      <c r="EC22" s="275"/>
      <c r="ED22" s="275"/>
      <c r="EE22" s="275"/>
      <c r="EF22" s="275"/>
      <c r="EG22" s="275"/>
      <c r="EH22" s="275"/>
      <c r="EI22" s="275"/>
      <c r="EJ22" s="275"/>
      <c r="EK22" s="275"/>
      <c r="EL22" s="275"/>
      <c r="EM22" s="275"/>
      <c r="EN22" s="275"/>
      <c r="EO22" s="275"/>
      <c r="EP22" s="275"/>
      <c r="EQ22" s="275"/>
      <c r="ER22" s="275"/>
      <c r="ES22" s="276"/>
      <c r="ET22" s="244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6"/>
    </row>
    <row r="23" spans="1:167" ht="12" customHeight="1">
      <c r="A23" s="144" t="s">
        <v>146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5"/>
      <c r="BZ23" s="65" t="s">
        <v>8</v>
      </c>
      <c r="CA23" s="66"/>
      <c r="CB23" s="66"/>
      <c r="CC23" s="66"/>
      <c r="CD23" s="66"/>
      <c r="CE23" s="66"/>
      <c r="CF23" s="66"/>
      <c r="CG23" s="97">
        <v>153</v>
      </c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33">
        <f>SUM(CR23:ES23)</f>
        <v>0</v>
      </c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3"/>
      <c r="FF23" s="233"/>
      <c r="FG23" s="233"/>
      <c r="FH23" s="233"/>
      <c r="FI23" s="233"/>
      <c r="FJ23" s="233"/>
      <c r="FK23" s="234"/>
    </row>
    <row r="24" spans="1:167" ht="15" customHeight="1">
      <c r="A24" s="162" t="s">
        <v>140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3"/>
      <c r="BZ24" s="65" t="s">
        <v>9</v>
      </c>
      <c r="CA24" s="66"/>
      <c r="CB24" s="66"/>
      <c r="CC24" s="66"/>
      <c r="CD24" s="66"/>
      <c r="CE24" s="66"/>
      <c r="CF24" s="66"/>
      <c r="CG24" s="97">
        <v>170</v>
      </c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233">
        <f>CR25+CR27+CR31</f>
        <v>0</v>
      </c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>
        <f>DJ25+DJ27+DJ31</f>
        <v>-41323.74</v>
      </c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33">
        <f>SUM(CR24:ES24)</f>
        <v>-41323.74</v>
      </c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4"/>
    </row>
    <row r="25" spans="1:167" ht="12" customHeight="1">
      <c r="A25" s="164" t="s">
        <v>23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5"/>
      <c r="BZ25" s="79" t="s">
        <v>10</v>
      </c>
      <c r="CA25" s="80"/>
      <c r="CB25" s="80"/>
      <c r="CC25" s="80"/>
      <c r="CD25" s="80"/>
      <c r="CE25" s="80"/>
      <c r="CF25" s="81"/>
      <c r="CG25" s="73">
        <v>171</v>
      </c>
      <c r="CH25" s="74"/>
      <c r="CI25" s="74"/>
      <c r="CJ25" s="74"/>
      <c r="CK25" s="74"/>
      <c r="CL25" s="74"/>
      <c r="CM25" s="74"/>
      <c r="CN25" s="74"/>
      <c r="CO25" s="74"/>
      <c r="CP25" s="74"/>
      <c r="CQ25" s="75"/>
      <c r="CR25" s="235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7"/>
      <c r="DJ25" s="235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36"/>
      <c r="DX25" s="236"/>
      <c r="DY25" s="236"/>
      <c r="DZ25" s="236"/>
      <c r="EA25" s="237"/>
      <c r="EB25" s="271"/>
      <c r="EC25" s="272"/>
      <c r="ED25" s="272"/>
      <c r="EE25" s="272"/>
      <c r="EF25" s="272"/>
      <c r="EG25" s="272"/>
      <c r="EH25" s="272"/>
      <c r="EI25" s="272"/>
      <c r="EJ25" s="272"/>
      <c r="EK25" s="272"/>
      <c r="EL25" s="272"/>
      <c r="EM25" s="272"/>
      <c r="EN25" s="272"/>
      <c r="EO25" s="272"/>
      <c r="EP25" s="272"/>
      <c r="EQ25" s="272"/>
      <c r="ER25" s="272"/>
      <c r="ES25" s="273"/>
      <c r="ET25" s="241">
        <f>SUM(CR25:ES26)</f>
        <v>0</v>
      </c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3"/>
    </row>
    <row r="26" spans="1:167" ht="12" customHeight="1">
      <c r="A26" s="142" t="s">
        <v>24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3"/>
      <c r="BZ26" s="82"/>
      <c r="CA26" s="83"/>
      <c r="CB26" s="83"/>
      <c r="CC26" s="83"/>
      <c r="CD26" s="83"/>
      <c r="CE26" s="83"/>
      <c r="CF26" s="84"/>
      <c r="CG26" s="76"/>
      <c r="CH26" s="77"/>
      <c r="CI26" s="77"/>
      <c r="CJ26" s="77"/>
      <c r="CK26" s="77"/>
      <c r="CL26" s="77"/>
      <c r="CM26" s="77"/>
      <c r="CN26" s="77"/>
      <c r="CO26" s="77"/>
      <c r="CP26" s="77"/>
      <c r="CQ26" s="78"/>
      <c r="CR26" s="238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40"/>
      <c r="DJ26" s="238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40"/>
      <c r="EB26" s="274"/>
      <c r="EC26" s="275"/>
      <c r="ED26" s="275"/>
      <c r="EE26" s="275"/>
      <c r="EF26" s="275"/>
      <c r="EG26" s="275"/>
      <c r="EH26" s="275"/>
      <c r="EI26" s="275"/>
      <c r="EJ26" s="275"/>
      <c r="EK26" s="275"/>
      <c r="EL26" s="275"/>
      <c r="EM26" s="275"/>
      <c r="EN26" s="275"/>
      <c r="EO26" s="275"/>
      <c r="EP26" s="275"/>
      <c r="EQ26" s="275"/>
      <c r="ER26" s="275"/>
      <c r="ES26" s="276"/>
      <c r="ET26" s="244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6"/>
    </row>
    <row r="27" spans="1:167" ht="12" customHeight="1">
      <c r="A27" s="144" t="s">
        <v>25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5"/>
      <c r="BZ27" s="65" t="s">
        <v>11</v>
      </c>
      <c r="CA27" s="66"/>
      <c r="CB27" s="66"/>
      <c r="CC27" s="66"/>
      <c r="CD27" s="66"/>
      <c r="CE27" s="66"/>
      <c r="CF27" s="66"/>
      <c r="CG27" s="97">
        <v>172</v>
      </c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>
        <v>-41323.74</v>
      </c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33">
        <f>SUM(CR27:ES27)</f>
        <v>-41323.74</v>
      </c>
      <c r="EU27" s="233"/>
      <c r="EV27" s="233"/>
      <c r="EW27" s="233"/>
      <c r="EX27" s="233"/>
      <c r="EY27" s="233"/>
      <c r="EZ27" s="233"/>
      <c r="FA27" s="233"/>
      <c r="FB27" s="233"/>
      <c r="FC27" s="233"/>
      <c r="FD27" s="233"/>
      <c r="FE27" s="233"/>
      <c r="FF27" s="233"/>
      <c r="FG27" s="233"/>
      <c r="FH27" s="233"/>
      <c r="FI27" s="233"/>
      <c r="FJ27" s="233"/>
      <c r="FK27" s="234"/>
    </row>
    <row r="28" spans="1:167" ht="12" customHeight="1">
      <c r="A28" s="164" t="s">
        <v>180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5"/>
      <c r="BZ28" s="79" t="s">
        <v>12</v>
      </c>
      <c r="CA28" s="80"/>
      <c r="CB28" s="80"/>
      <c r="CC28" s="80"/>
      <c r="CD28" s="80"/>
      <c r="CE28" s="80"/>
      <c r="CF28" s="81"/>
      <c r="CG28" s="73">
        <v>172</v>
      </c>
      <c r="CH28" s="74"/>
      <c r="CI28" s="74"/>
      <c r="CJ28" s="74"/>
      <c r="CK28" s="74"/>
      <c r="CL28" s="74"/>
      <c r="CM28" s="74"/>
      <c r="CN28" s="74"/>
      <c r="CO28" s="74"/>
      <c r="CP28" s="74"/>
      <c r="CQ28" s="75"/>
      <c r="CR28" s="235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7"/>
      <c r="DJ28" s="235">
        <v>-41323.74</v>
      </c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36"/>
      <c r="DX28" s="236"/>
      <c r="DY28" s="236"/>
      <c r="DZ28" s="236"/>
      <c r="EA28" s="237"/>
      <c r="EB28" s="271"/>
      <c r="EC28" s="272"/>
      <c r="ED28" s="272"/>
      <c r="EE28" s="272"/>
      <c r="EF28" s="272"/>
      <c r="EG28" s="272"/>
      <c r="EH28" s="272"/>
      <c r="EI28" s="272"/>
      <c r="EJ28" s="272"/>
      <c r="EK28" s="272"/>
      <c r="EL28" s="272"/>
      <c r="EM28" s="272"/>
      <c r="EN28" s="272"/>
      <c r="EO28" s="272"/>
      <c r="EP28" s="272"/>
      <c r="EQ28" s="272"/>
      <c r="ER28" s="272"/>
      <c r="ES28" s="273"/>
      <c r="ET28" s="241">
        <f>SUM(CR28:ES29)</f>
        <v>-41323.74</v>
      </c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3"/>
    </row>
    <row r="29" spans="1:167" ht="12" customHeight="1">
      <c r="A29" s="166" t="s">
        <v>181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82"/>
      <c r="CA29" s="83"/>
      <c r="CB29" s="83"/>
      <c r="CC29" s="83"/>
      <c r="CD29" s="83"/>
      <c r="CE29" s="83"/>
      <c r="CF29" s="84"/>
      <c r="CG29" s="76"/>
      <c r="CH29" s="77"/>
      <c r="CI29" s="77"/>
      <c r="CJ29" s="77"/>
      <c r="CK29" s="77"/>
      <c r="CL29" s="77"/>
      <c r="CM29" s="77"/>
      <c r="CN29" s="77"/>
      <c r="CO29" s="77"/>
      <c r="CP29" s="77"/>
      <c r="CQ29" s="78"/>
      <c r="CR29" s="238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40"/>
      <c r="DJ29" s="238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40"/>
      <c r="EB29" s="274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6"/>
      <c r="ET29" s="244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6"/>
    </row>
    <row r="30" spans="1:167" ht="12" customHeight="1">
      <c r="A30" s="170" t="s">
        <v>182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1"/>
      <c r="BZ30" s="172" t="s">
        <v>183</v>
      </c>
      <c r="CA30" s="173"/>
      <c r="CB30" s="173"/>
      <c r="CC30" s="173"/>
      <c r="CD30" s="173"/>
      <c r="CE30" s="173"/>
      <c r="CF30" s="174"/>
      <c r="CG30" s="175">
        <v>172</v>
      </c>
      <c r="CH30" s="176"/>
      <c r="CI30" s="176"/>
      <c r="CJ30" s="176"/>
      <c r="CK30" s="176"/>
      <c r="CL30" s="176"/>
      <c r="CM30" s="176"/>
      <c r="CN30" s="176"/>
      <c r="CO30" s="176"/>
      <c r="CP30" s="176"/>
      <c r="CQ30" s="118"/>
      <c r="CR30" s="277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9"/>
      <c r="DJ30" s="280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2"/>
      <c r="EB30" s="277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279"/>
      <c r="ET30" s="233">
        <f>SUM(CR30:ES30)</f>
        <v>0</v>
      </c>
      <c r="EU30" s="233"/>
      <c r="EV30" s="233"/>
      <c r="EW30" s="233"/>
      <c r="EX30" s="233"/>
      <c r="EY30" s="233"/>
      <c r="EZ30" s="233"/>
      <c r="FA30" s="233"/>
      <c r="FB30" s="233"/>
      <c r="FC30" s="233"/>
      <c r="FD30" s="233"/>
      <c r="FE30" s="233"/>
      <c r="FF30" s="233"/>
      <c r="FG30" s="233"/>
      <c r="FH30" s="233"/>
      <c r="FI30" s="233"/>
      <c r="FJ30" s="233"/>
      <c r="FK30" s="234"/>
    </row>
    <row r="31" spans="1:167" ht="12" customHeight="1">
      <c r="A31" s="144" t="s">
        <v>138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5"/>
      <c r="BZ31" s="65" t="s">
        <v>179</v>
      </c>
      <c r="CA31" s="66"/>
      <c r="CB31" s="66"/>
      <c r="CC31" s="66"/>
      <c r="CD31" s="66"/>
      <c r="CE31" s="66"/>
      <c r="CF31" s="66"/>
      <c r="CG31" s="97">
        <v>173</v>
      </c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33">
        <f>SUM(CR31:ES31)</f>
        <v>0</v>
      </c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4"/>
    </row>
    <row r="32" spans="1:167" ht="15" customHeight="1">
      <c r="A32" s="162" t="s">
        <v>26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3"/>
      <c r="BZ32" s="65" t="s">
        <v>13</v>
      </c>
      <c r="CA32" s="66"/>
      <c r="CB32" s="66"/>
      <c r="CC32" s="66"/>
      <c r="CD32" s="66"/>
      <c r="CE32" s="66"/>
      <c r="CF32" s="66"/>
      <c r="CG32" s="97">
        <v>180</v>
      </c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233">
        <f>CR33+CR35+CR36+CR37</f>
        <v>117483.48</v>
      </c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>
        <f>DJ33+DJ35+DJ36+DJ37</f>
        <v>11945437.59</v>
      </c>
      <c r="DK32" s="233"/>
      <c r="DL32" s="233"/>
      <c r="DM32" s="233"/>
      <c r="DN32" s="233"/>
      <c r="DO32" s="233"/>
      <c r="DP32" s="233"/>
      <c r="DQ32" s="233"/>
      <c r="DR32" s="233"/>
      <c r="DS32" s="233"/>
      <c r="DT32" s="233"/>
      <c r="DU32" s="233"/>
      <c r="DV32" s="233"/>
      <c r="DW32" s="233"/>
      <c r="DX32" s="233"/>
      <c r="DY32" s="233"/>
      <c r="DZ32" s="233"/>
      <c r="EA32" s="233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33">
        <f>SUM(CR32:ES32)</f>
        <v>12062921.07</v>
      </c>
      <c r="EU32" s="233"/>
      <c r="EV32" s="233"/>
      <c r="EW32" s="233"/>
      <c r="EX32" s="233"/>
      <c r="EY32" s="233"/>
      <c r="EZ32" s="233"/>
      <c r="FA32" s="233"/>
      <c r="FB32" s="233"/>
      <c r="FC32" s="233"/>
      <c r="FD32" s="233"/>
      <c r="FE32" s="233"/>
      <c r="FF32" s="233"/>
      <c r="FG32" s="233"/>
      <c r="FH32" s="233"/>
      <c r="FI32" s="233"/>
      <c r="FJ32" s="233"/>
      <c r="FK32" s="234"/>
    </row>
    <row r="33" spans="1:203" ht="12" customHeight="1">
      <c r="A33" s="164" t="s">
        <v>23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5"/>
      <c r="BZ33" s="79" t="s">
        <v>184</v>
      </c>
      <c r="CA33" s="80"/>
      <c r="CB33" s="80"/>
      <c r="CC33" s="80"/>
      <c r="CD33" s="80"/>
      <c r="CE33" s="80"/>
      <c r="CF33" s="81"/>
      <c r="CG33" s="73">
        <v>180</v>
      </c>
      <c r="CH33" s="74"/>
      <c r="CI33" s="74"/>
      <c r="CJ33" s="74"/>
      <c r="CK33" s="74"/>
      <c r="CL33" s="74"/>
      <c r="CM33" s="74"/>
      <c r="CN33" s="74"/>
      <c r="CO33" s="74"/>
      <c r="CP33" s="74"/>
      <c r="CQ33" s="75"/>
      <c r="CR33" s="271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72"/>
      <c r="DI33" s="273"/>
      <c r="DJ33" s="235">
        <f>11943660.59</f>
        <v>11943660.59</v>
      </c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7"/>
      <c r="EB33" s="271"/>
      <c r="EC33" s="272"/>
      <c r="ED33" s="272"/>
      <c r="EE33" s="272"/>
      <c r="EF33" s="272"/>
      <c r="EG33" s="272"/>
      <c r="EH33" s="272"/>
      <c r="EI33" s="272"/>
      <c r="EJ33" s="272"/>
      <c r="EK33" s="272"/>
      <c r="EL33" s="272"/>
      <c r="EM33" s="272"/>
      <c r="EN33" s="272"/>
      <c r="EO33" s="272"/>
      <c r="EP33" s="272"/>
      <c r="EQ33" s="272"/>
      <c r="ER33" s="272"/>
      <c r="ES33" s="273"/>
      <c r="ET33" s="241">
        <f>SUM(CR33:ES34)</f>
        <v>11943660.59</v>
      </c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3"/>
      <c r="FL33" s="219" t="s">
        <v>289</v>
      </c>
      <c r="FM33" s="220"/>
      <c r="FN33" s="220"/>
      <c r="FO33" s="220"/>
      <c r="FP33" s="220"/>
      <c r="FQ33" s="220"/>
      <c r="FR33" s="220"/>
      <c r="FS33" s="220"/>
      <c r="FT33" s="220"/>
      <c r="FU33" s="220"/>
      <c r="FV33" s="220"/>
      <c r="FW33" s="220"/>
      <c r="FX33" s="220"/>
      <c r="FY33" s="220"/>
      <c r="FZ33" s="220"/>
      <c r="GA33" s="220"/>
      <c r="GB33" s="220"/>
      <c r="GC33" s="221"/>
      <c r="GD33" s="109">
        <v>-148247.41</v>
      </c>
      <c r="GE33" s="110"/>
      <c r="GF33" s="110"/>
      <c r="GG33" s="110"/>
      <c r="GH33" s="110"/>
      <c r="GI33" s="110"/>
      <c r="GJ33" s="110"/>
      <c r="GK33" s="110"/>
      <c r="GL33" s="110"/>
      <c r="GM33" s="110"/>
      <c r="GN33" s="110"/>
      <c r="GO33" s="110"/>
      <c r="GP33" s="110"/>
      <c r="GQ33" s="110"/>
      <c r="GR33" s="110"/>
      <c r="GS33" s="110"/>
      <c r="GT33" s="110"/>
      <c r="GU33" s="111"/>
    </row>
    <row r="34" spans="1:203" ht="12" customHeight="1">
      <c r="A34" s="142" t="s">
        <v>188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3"/>
      <c r="BZ34" s="82"/>
      <c r="CA34" s="83"/>
      <c r="CB34" s="83"/>
      <c r="CC34" s="83"/>
      <c r="CD34" s="83"/>
      <c r="CE34" s="83"/>
      <c r="CF34" s="84"/>
      <c r="CG34" s="76"/>
      <c r="CH34" s="77"/>
      <c r="CI34" s="77"/>
      <c r="CJ34" s="77"/>
      <c r="CK34" s="77"/>
      <c r="CL34" s="77"/>
      <c r="CM34" s="77"/>
      <c r="CN34" s="77"/>
      <c r="CO34" s="77"/>
      <c r="CP34" s="77"/>
      <c r="CQ34" s="78"/>
      <c r="CR34" s="274"/>
      <c r="CS34" s="275"/>
      <c r="CT34" s="275"/>
      <c r="CU34" s="275"/>
      <c r="CV34" s="275"/>
      <c r="CW34" s="275"/>
      <c r="CX34" s="275"/>
      <c r="CY34" s="275"/>
      <c r="CZ34" s="275"/>
      <c r="DA34" s="275"/>
      <c r="DB34" s="275"/>
      <c r="DC34" s="275"/>
      <c r="DD34" s="275"/>
      <c r="DE34" s="275"/>
      <c r="DF34" s="275"/>
      <c r="DG34" s="275"/>
      <c r="DH34" s="275"/>
      <c r="DI34" s="276"/>
      <c r="DJ34" s="238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40"/>
      <c r="EB34" s="274"/>
      <c r="EC34" s="275"/>
      <c r="ED34" s="275"/>
      <c r="EE34" s="275"/>
      <c r="EF34" s="275"/>
      <c r="EG34" s="275"/>
      <c r="EH34" s="275"/>
      <c r="EI34" s="275"/>
      <c r="EJ34" s="275"/>
      <c r="EK34" s="275"/>
      <c r="EL34" s="275"/>
      <c r="EM34" s="275"/>
      <c r="EN34" s="275"/>
      <c r="EO34" s="275"/>
      <c r="EP34" s="275"/>
      <c r="EQ34" s="275"/>
      <c r="ER34" s="275"/>
      <c r="ES34" s="276"/>
      <c r="ET34" s="244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6"/>
      <c r="FL34" s="222"/>
      <c r="FM34" s="223"/>
      <c r="FN34" s="223"/>
      <c r="FO34" s="223"/>
      <c r="FP34" s="223"/>
      <c r="FQ34" s="223"/>
      <c r="FR34" s="223"/>
      <c r="FS34" s="223"/>
      <c r="FT34" s="223"/>
      <c r="FU34" s="223"/>
      <c r="FV34" s="223"/>
      <c r="FW34" s="223"/>
      <c r="FX34" s="223"/>
      <c r="FY34" s="223"/>
      <c r="FZ34" s="223"/>
      <c r="GA34" s="223"/>
      <c r="GB34" s="223"/>
      <c r="GC34" s="224"/>
      <c r="GD34" s="112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4"/>
    </row>
    <row r="35" spans="1:203" ht="12" customHeight="1">
      <c r="A35" s="144" t="s">
        <v>189</v>
      </c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5"/>
      <c r="BZ35" s="65" t="s">
        <v>185</v>
      </c>
      <c r="CA35" s="66"/>
      <c r="CB35" s="66"/>
      <c r="CC35" s="66"/>
      <c r="CD35" s="66"/>
      <c r="CE35" s="66"/>
      <c r="CF35" s="66"/>
      <c r="CG35" s="97">
        <v>180</v>
      </c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250">
        <v>117483.48</v>
      </c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33">
        <f>SUM(CR35:ES35)</f>
        <v>117483.48</v>
      </c>
      <c r="EU35" s="233"/>
      <c r="EV35" s="233"/>
      <c r="EW35" s="233"/>
      <c r="EX35" s="233"/>
      <c r="EY35" s="233"/>
      <c r="EZ35" s="233"/>
      <c r="FA35" s="233"/>
      <c r="FB35" s="233"/>
      <c r="FC35" s="233"/>
      <c r="FD35" s="233"/>
      <c r="FE35" s="233"/>
      <c r="FF35" s="233"/>
      <c r="FG35" s="233"/>
      <c r="FH35" s="233"/>
      <c r="FI35" s="233"/>
      <c r="FJ35" s="233"/>
      <c r="FK35" s="234"/>
    </row>
    <row r="36" spans="1:203" ht="12" customHeight="1">
      <c r="A36" s="144" t="s">
        <v>190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5"/>
      <c r="BZ36" s="65" t="s">
        <v>186</v>
      </c>
      <c r="CA36" s="66"/>
      <c r="CB36" s="66"/>
      <c r="CC36" s="66"/>
      <c r="CD36" s="66"/>
      <c r="CE36" s="66"/>
      <c r="CF36" s="66"/>
      <c r="CG36" s="97">
        <v>180</v>
      </c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33">
        <f>SUM(CR36:ES36)</f>
        <v>0</v>
      </c>
      <c r="EU36" s="233"/>
      <c r="EV36" s="233"/>
      <c r="EW36" s="233"/>
      <c r="EX36" s="233"/>
      <c r="EY36" s="233"/>
      <c r="EZ36" s="233"/>
      <c r="FA36" s="233"/>
      <c r="FB36" s="233"/>
      <c r="FC36" s="233"/>
      <c r="FD36" s="233"/>
      <c r="FE36" s="233"/>
      <c r="FF36" s="233"/>
      <c r="FG36" s="233"/>
      <c r="FH36" s="233"/>
      <c r="FI36" s="233"/>
      <c r="FJ36" s="233"/>
      <c r="FK36" s="234"/>
    </row>
    <row r="37" spans="1:203" ht="12" customHeight="1">
      <c r="A37" s="144" t="s">
        <v>191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5"/>
      <c r="BZ37" s="65" t="s">
        <v>187</v>
      </c>
      <c r="CA37" s="66"/>
      <c r="CB37" s="66"/>
      <c r="CC37" s="66"/>
      <c r="CD37" s="66"/>
      <c r="CE37" s="66"/>
      <c r="CF37" s="66"/>
      <c r="CG37" s="97">
        <v>180</v>
      </c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0">
        <f>150024.41-148247.41</f>
        <v>1777</v>
      </c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33">
        <f>SUM(CR37:ES37)</f>
        <v>1777</v>
      </c>
      <c r="EU37" s="233"/>
      <c r="EV37" s="233"/>
      <c r="EW37" s="233"/>
      <c r="EX37" s="233"/>
      <c r="EY37" s="233"/>
      <c r="EZ37" s="233"/>
      <c r="FA37" s="233"/>
      <c r="FB37" s="233"/>
      <c r="FC37" s="233"/>
      <c r="FD37" s="233"/>
      <c r="FE37" s="233"/>
      <c r="FF37" s="233"/>
      <c r="FG37" s="233"/>
      <c r="FH37" s="233"/>
      <c r="FI37" s="233"/>
      <c r="FJ37" s="233"/>
      <c r="FK37" s="234"/>
      <c r="FQ37" s="228" t="s">
        <v>262</v>
      </c>
      <c r="FR37" s="228"/>
      <c r="FS37" s="228"/>
      <c r="FT37" s="228"/>
      <c r="FU37" s="228"/>
      <c r="FV37" s="228"/>
      <c r="FW37" s="228"/>
      <c r="FX37" s="228"/>
      <c r="FY37" s="228"/>
      <c r="FZ37" s="228"/>
      <c r="GA37" s="228"/>
      <c r="GB37" s="228"/>
      <c r="GC37" s="228"/>
      <c r="GD37" s="228"/>
    </row>
    <row r="38" spans="1:203" ht="15" customHeight="1">
      <c r="A38" s="168" t="s">
        <v>27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9"/>
      <c r="BZ38" s="65" t="s">
        <v>14</v>
      </c>
      <c r="CA38" s="66"/>
      <c r="CB38" s="66"/>
      <c r="CC38" s="66"/>
      <c r="CD38" s="66"/>
      <c r="CE38" s="66"/>
      <c r="CF38" s="66"/>
      <c r="CG38" s="97">
        <v>130</v>
      </c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33">
        <f>SUM(CR38:ES38)</f>
        <v>0</v>
      </c>
      <c r="EU38" s="233"/>
      <c r="EV38" s="233"/>
      <c r="EW38" s="233"/>
      <c r="EX38" s="233"/>
      <c r="EY38" s="233"/>
      <c r="EZ38" s="233"/>
      <c r="FA38" s="233"/>
      <c r="FB38" s="233"/>
      <c r="FC38" s="233"/>
      <c r="FD38" s="233"/>
      <c r="FE38" s="233"/>
      <c r="FF38" s="233"/>
      <c r="FG38" s="233"/>
      <c r="FH38" s="233"/>
      <c r="FI38" s="233"/>
      <c r="FJ38" s="233"/>
      <c r="FK38" s="234"/>
      <c r="FQ38" s="228">
        <v>1777</v>
      </c>
      <c r="FR38" s="228"/>
      <c r="FS38" s="228"/>
      <c r="FT38" s="228"/>
      <c r="FU38" s="228"/>
      <c r="FV38" s="228"/>
      <c r="FW38" s="228"/>
      <c r="FX38" s="228"/>
      <c r="FY38" s="228"/>
      <c r="FZ38" s="228"/>
      <c r="GA38" s="228"/>
      <c r="GB38" s="228"/>
      <c r="GC38" s="228"/>
      <c r="GD38" s="228"/>
    </row>
    <row r="39" spans="1:203" ht="15" customHeight="1">
      <c r="FK39" s="41" t="s">
        <v>166</v>
      </c>
    </row>
    <row r="40" spans="1:203" s="12" customFormat="1" ht="33" customHeight="1">
      <c r="A40" s="161" t="s">
        <v>136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 t="s">
        <v>137</v>
      </c>
      <c r="CA40" s="123"/>
      <c r="CB40" s="123"/>
      <c r="CC40" s="123"/>
      <c r="CD40" s="123"/>
      <c r="CE40" s="123"/>
      <c r="CF40" s="123"/>
      <c r="CG40" s="123" t="s">
        <v>173</v>
      </c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253" t="s">
        <v>174</v>
      </c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 t="s">
        <v>175</v>
      </c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 t="s">
        <v>2</v>
      </c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 t="s">
        <v>1</v>
      </c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6"/>
      <c r="FL40" s="39"/>
      <c r="FM40" s="39"/>
      <c r="FN40" s="39"/>
    </row>
    <row r="41" spans="1:203" s="13" customFormat="1" ht="12" customHeight="1" thickBot="1">
      <c r="A41" s="158">
        <v>1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98">
        <v>2</v>
      </c>
      <c r="CA41" s="98"/>
      <c r="CB41" s="98"/>
      <c r="CC41" s="98"/>
      <c r="CD41" s="98"/>
      <c r="CE41" s="98"/>
      <c r="CF41" s="98"/>
      <c r="CG41" s="98">
        <v>3</v>
      </c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255">
        <v>4</v>
      </c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>
        <v>5</v>
      </c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>
        <v>6</v>
      </c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>
        <v>7</v>
      </c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69"/>
      <c r="FL41" s="40"/>
      <c r="FM41" s="40"/>
      <c r="FN41" s="40"/>
    </row>
    <row r="42" spans="1:203" ht="25.5" customHeight="1">
      <c r="A42" s="191" t="s">
        <v>241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2"/>
      <c r="BZ42" s="138" t="s">
        <v>30</v>
      </c>
      <c r="CA42" s="139"/>
      <c r="CB42" s="139"/>
      <c r="CC42" s="139"/>
      <c r="CD42" s="139"/>
      <c r="CE42" s="139"/>
      <c r="CF42" s="139"/>
      <c r="CG42" s="140">
        <v>200</v>
      </c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254">
        <f>CR43+CR48+CR56+CR60+CR64+CR68+CR72+CR76+CR81</f>
        <v>143196.47999999998</v>
      </c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>
        <f>DJ43+DJ48+DJ56+DJ60+DJ64+DJ68+DJ72+DJ76+DJ81</f>
        <v>14237023.309999999</v>
      </c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>
        <f>EB43+EB48+EB56+EB60+EB64+EB68+EB72+EB76+EB81</f>
        <v>0</v>
      </c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>
        <f>SUM(CR42:ES42)</f>
        <v>14380219.789999999</v>
      </c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70"/>
    </row>
    <row r="43" spans="1:203" ht="15" customHeight="1">
      <c r="A43" s="162" t="s">
        <v>147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3"/>
      <c r="BZ43" s="65" t="s">
        <v>31</v>
      </c>
      <c r="CA43" s="66"/>
      <c r="CB43" s="66"/>
      <c r="CC43" s="66"/>
      <c r="CD43" s="66"/>
      <c r="CE43" s="66"/>
      <c r="CF43" s="66"/>
      <c r="CG43" s="97">
        <v>210</v>
      </c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233">
        <f>SUM(CR44:DI47)</f>
        <v>84454.7</v>
      </c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>
        <f>SUM(DJ44:EA47)</f>
        <v>10153830</v>
      </c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33">
        <f>SUM(CR43:ES43)</f>
        <v>10238284.699999999</v>
      </c>
      <c r="EU43" s="233"/>
      <c r="EV43" s="233"/>
      <c r="EW43" s="233"/>
      <c r="EX43" s="233"/>
      <c r="EY43" s="233"/>
      <c r="EZ43" s="233"/>
      <c r="FA43" s="233"/>
      <c r="FB43" s="233"/>
      <c r="FC43" s="233"/>
      <c r="FD43" s="233"/>
      <c r="FE43" s="233"/>
      <c r="FF43" s="233"/>
      <c r="FG43" s="233"/>
      <c r="FH43" s="233"/>
      <c r="FI43" s="233"/>
      <c r="FJ43" s="233"/>
      <c r="FK43" s="234"/>
    </row>
    <row r="44" spans="1:203" ht="12" customHeight="1">
      <c r="A44" s="164" t="s">
        <v>23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5"/>
      <c r="BZ44" s="79" t="s">
        <v>32</v>
      </c>
      <c r="CA44" s="80"/>
      <c r="CB44" s="80"/>
      <c r="CC44" s="80"/>
      <c r="CD44" s="80"/>
      <c r="CE44" s="80"/>
      <c r="CF44" s="81"/>
      <c r="CG44" s="73">
        <v>211</v>
      </c>
      <c r="CH44" s="74"/>
      <c r="CI44" s="74"/>
      <c r="CJ44" s="74"/>
      <c r="CK44" s="74"/>
      <c r="CL44" s="74"/>
      <c r="CM44" s="74"/>
      <c r="CN44" s="74"/>
      <c r="CO44" s="74"/>
      <c r="CP44" s="74"/>
      <c r="CQ44" s="75"/>
      <c r="CR44" s="235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7"/>
      <c r="DJ44" s="235">
        <v>7874553.2199999997</v>
      </c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36"/>
      <c r="DX44" s="236"/>
      <c r="DY44" s="236"/>
      <c r="DZ44" s="236"/>
      <c r="EA44" s="237"/>
      <c r="EB44" s="271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3"/>
      <c r="ET44" s="241">
        <f>SUM(CR44:ES45)</f>
        <v>7874553.2199999997</v>
      </c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3"/>
    </row>
    <row r="45" spans="1:203" ht="12" customHeight="1">
      <c r="A45" s="142" t="s">
        <v>159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3"/>
      <c r="BZ45" s="82"/>
      <c r="CA45" s="83"/>
      <c r="CB45" s="83"/>
      <c r="CC45" s="83"/>
      <c r="CD45" s="83"/>
      <c r="CE45" s="83"/>
      <c r="CF45" s="84"/>
      <c r="CG45" s="76"/>
      <c r="CH45" s="77"/>
      <c r="CI45" s="77"/>
      <c r="CJ45" s="77"/>
      <c r="CK45" s="77"/>
      <c r="CL45" s="77"/>
      <c r="CM45" s="77"/>
      <c r="CN45" s="77"/>
      <c r="CO45" s="77"/>
      <c r="CP45" s="77"/>
      <c r="CQ45" s="78"/>
      <c r="CR45" s="238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40"/>
      <c r="DJ45" s="238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40"/>
      <c r="EB45" s="274"/>
      <c r="EC45" s="275"/>
      <c r="ED45" s="275"/>
      <c r="EE45" s="275"/>
      <c r="EF45" s="275"/>
      <c r="EG45" s="275"/>
      <c r="EH45" s="275"/>
      <c r="EI45" s="275"/>
      <c r="EJ45" s="275"/>
      <c r="EK45" s="275"/>
      <c r="EL45" s="275"/>
      <c r="EM45" s="275"/>
      <c r="EN45" s="275"/>
      <c r="EO45" s="275"/>
      <c r="EP45" s="275"/>
      <c r="EQ45" s="275"/>
      <c r="ER45" s="275"/>
      <c r="ES45" s="276"/>
      <c r="ET45" s="244"/>
      <c r="EU45" s="245"/>
      <c r="EV45" s="245"/>
      <c r="EW45" s="245"/>
      <c r="EX45" s="245"/>
      <c r="EY45" s="245"/>
      <c r="EZ45" s="245"/>
      <c r="FA45" s="245"/>
      <c r="FB45" s="245"/>
      <c r="FC45" s="245"/>
      <c r="FD45" s="245"/>
      <c r="FE45" s="245"/>
      <c r="FF45" s="245"/>
      <c r="FG45" s="245"/>
      <c r="FH45" s="245"/>
      <c r="FI45" s="245"/>
      <c r="FJ45" s="245"/>
      <c r="FK45" s="246"/>
    </row>
    <row r="46" spans="1:203" ht="15" customHeight="1">
      <c r="A46" s="144" t="s">
        <v>35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5"/>
      <c r="BZ46" s="65" t="s">
        <v>33</v>
      </c>
      <c r="CA46" s="66"/>
      <c r="CB46" s="66"/>
      <c r="CC46" s="66"/>
      <c r="CD46" s="66"/>
      <c r="CE46" s="66"/>
      <c r="CF46" s="66"/>
      <c r="CG46" s="97">
        <v>212</v>
      </c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250">
        <v>84454.7</v>
      </c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/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33">
        <f>SUM(CR46:ES46)</f>
        <v>84454.7</v>
      </c>
      <c r="EU46" s="233"/>
      <c r="EV46" s="233"/>
      <c r="EW46" s="233"/>
      <c r="EX46" s="233"/>
      <c r="EY46" s="233"/>
      <c r="EZ46" s="233"/>
      <c r="FA46" s="233"/>
      <c r="FB46" s="233"/>
      <c r="FC46" s="233"/>
      <c r="FD46" s="233"/>
      <c r="FE46" s="233"/>
      <c r="FF46" s="233"/>
      <c r="FG46" s="233"/>
      <c r="FH46" s="233"/>
      <c r="FI46" s="233"/>
      <c r="FJ46" s="233"/>
      <c r="FK46" s="234"/>
    </row>
    <row r="47" spans="1:203" ht="15" customHeight="1">
      <c r="A47" s="144" t="s">
        <v>148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5"/>
      <c r="BZ47" s="65" t="s">
        <v>34</v>
      </c>
      <c r="CA47" s="66"/>
      <c r="CB47" s="66"/>
      <c r="CC47" s="66"/>
      <c r="CD47" s="66"/>
      <c r="CE47" s="66"/>
      <c r="CF47" s="66"/>
      <c r="CG47" s="97">
        <v>213</v>
      </c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>
        <v>2279276.7799999998</v>
      </c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33">
        <f>SUM(CR47:ES47)</f>
        <v>2279276.7799999998</v>
      </c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3"/>
      <c r="FK47" s="234"/>
    </row>
    <row r="48" spans="1:203" ht="15" customHeight="1">
      <c r="A48" s="162" t="s">
        <v>149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3"/>
      <c r="BZ48" s="65" t="s">
        <v>36</v>
      </c>
      <c r="CA48" s="66"/>
      <c r="CB48" s="66"/>
      <c r="CC48" s="66"/>
      <c r="CD48" s="66"/>
      <c r="CE48" s="66"/>
      <c r="CF48" s="66"/>
      <c r="CG48" s="97">
        <v>220</v>
      </c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233">
        <f>SUM(CR49:DI55)</f>
        <v>33954</v>
      </c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>
        <f>SUM(DJ49:EA55)</f>
        <v>2776342.52</v>
      </c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33"/>
      <c r="DW48" s="233"/>
      <c r="DX48" s="233"/>
      <c r="DY48" s="233"/>
      <c r="DZ48" s="233"/>
      <c r="EA48" s="233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33">
        <f>SUM(CR48:ES48)</f>
        <v>2810296.52</v>
      </c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3"/>
      <c r="FK48" s="234"/>
    </row>
    <row r="49" spans="1:167" ht="12" customHeight="1">
      <c r="A49" s="164" t="s">
        <v>23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5"/>
      <c r="BZ49" s="79" t="s">
        <v>37</v>
      </c>
      <c r="CA49" s="80"/>
      <c r="CB49" s="80"/>
      <c r="CC49" s="80"/>
      <c r="CD49" s="80"/>
      <c r="CE49" s="80"/>
      <c r="CF49" s="81"/>
      <c r="CG49" s="73">
        <v>221</v>
      </c>
      <c r="CH49" s="74"/>
      <c r="CI49" s="74"/>
      <c r="CJ49" s="74"/>
      <c r="CK49" s="74"/>
      <c r="CL49" s="74"/>
      <c r="CM49" s="74"/>
      <c r="CN49" s="74"/>
      <c r="CO49" s="74"/>
      <c r="CP49" s="74"/>
      <c r="CQ49" s="75"/>
      <c r="CR49" s="235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7"/>
      <c r="DJ49" s="235">
        <v>7945.29</v>
      </c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7"/>
      <c r="EB49" s="271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3"/>
      <c r="ET49" s="241">
        <f>SUM(CR49:ES50)</f>
        <v>7945.29</v>
      </c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3"/>
    </row>
    <row r="50" spans="1:167" ht="12" customHeight="1">
      <c r="A50" s="142" t="s">
        <v>43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3"/>
      <c r="BZ50" s="82"/>
      <c r="CA50" s="83"/>
      <c r="CB50" s="83"/>
      <c r="CC50" s="83"/>
      <c r="CD50" s="83"/>
      <c r="CE50" s="83"/>
      <c r="CF50" s="84"/>
      <c r="CG50" s="76"/>
      <c r="CH50" s="77"/>
      <c r="CI50" s="77"/>
      <c r="CJ50" s="77"/>
      <c r="CK50" s="77"/>
      <c r="CL50" s="77"/>
      <c r="CM50" s="77"/>
      <c r="CN50" s="77"/>
      <c r="CO50" s="77"/>
      <c r="CP50" s="77"/>
      <c r="CQ50" s="78"/>
      <c r="CR50" s="238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40"/>
      <c r="DJ50" s="238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39"/>
      <c r="DW50" s="239"/>
      <c r="DX50" s="239"/>
      <c r="DY50" s="239"/>
      <c r="DZ50" s="239"/>
      <c r="EA50" s="240"/>
      <c r="EB50" s="274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6"/>
      <c r="ET50" s="244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6"/>
    </row>
    <row r="51" spans="1:167" ht="15" customHeight="1">
      <c r="A51" s="144" t="s">
        <v>44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5"/>
      <c r="BZ51" s="65" t="s">
        <v>38</v>
      </c>
      <c r="CA51" s="66"/>
      <c r="CB51" s="66"/>
      <c r="CC51" s="66"/>
      <c r="CD51" s="66"/>
      <c r="CE51" s="66"/>
      <c r="CF51" s="66"/>
      <c r="CG51" s="97">
        <v>222</v>
      </c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250">
        <v>15690</v>
      </c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/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33">
        <f t="shared" ref="ET51:ET56" si="0">SUM(CR51:ES51)</f>
        <v>15690</v>
      </c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4"/>
    </row>
    <row r="52" spans="1:167" ht="15" customHeight="1">
      <c r="A52" s="144" t="s">
        <v>45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5"/>
      <c r="BZ52" s="65" t="s">
        <v>39</v>
      </c>
      <c r="CA52" s="66"/>
      <c r="CB52" s="66"/>
      <c r="CC52" s="66"/>
      <c r="CD52" s="66"/>
      <c r="CE52" s="66"/>
      <c r="CF52" s="66"/>
      <c r="CG52" s="97">
        <v>223</v>
      </c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>
        <v>2336103.48</v>
      </c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33">
        <f t="shared" si="0"/>
        <v>2336103.48</v>
      </c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3"/>
      <c r="FK52" s="234"/>
    </row>
    <row r="53" spans="1:167" ht="15" customHeight="1">
      <c r="A53" s="144" t="s">
        <v>46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5"/>
      <c r="BZ53" s="65" t="s">
        <v>40</v>
      </c>
      <c r="CA53" s="66"/>
      <c r="CB53" s="66"/>
      <c r="CC53" s="66"/>
      <c r="CD53" s="66"/>
      <c r="CE53" s="66"/>
      <c r="CF53" s="66"/>
      <c r="CG53" s="97">
        <v>224</v>
      </c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250"/>
      <c r="CS53" s="250"/>
      <c r="CT53" s="250"/>
      <c r="CU53" s="250"/>
      <c r="CV53" s="250"/>
      <c r="CW53" s="250"/>
      <c r="CX53" s="250"/>
      <c r="CY53" s="250"/>
      <c r="CZ53" s="250"/>
      <c r="DA53" s="250"/>
      <c r="DB53" s="250"/>
      <c r="DC53" s="250"/>
      <c r="DD53" s="250"/>
      <c r="DE53" s="250"/>
      <c r="DF53" s="250"/>
      <c r="DG53" s="250"/>
      <c r="DH53" s="250"/>
      <c r="DI53" s="250"/>
      <c r="DJ53" s="250"/>
      <c r="DK53" s="250"/>
      <c r="DL53" s="250"/>
      <c r="DM53" s="250"/>
      <c r="DN53" s="250"/>
      <c r="DO53" s="250"/>
      <c r="DP53" s="250"/>
      <c r="DQ53" s="250"/>
      <c r="DR53" s="250"/>
      <c r="DS53" s="250"/>
      <c r="DT53" s="250"/>
      <c r="DU53" s="250"/>
      <c r="DV53" s="250"/>
      <c r="DW53" s="250"/>
      <c r="DX53" s="250"/>
      <c r="DY53" s="250"/>
      <c r="DZ53" s="250"/>
      <c r="EA53" s="250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33">
        <f t="shared" si="0"/>
        <v>0</v>
      </c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3"/>
      <c r="FK53" s="234"/>
    </row>
    <row r="54" spans="1:167" ht="15" customHeight="1">
      <c r="A54" s="144" t="s">
        <v>150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5"/>
      <c r="BZ54" s="65" t="s">
        <v>41</v>
      </c>
      <c r="CA54" s="66"/>
      <c r="CB54" s="66"/>
      <c r="CC54" s="66"/>
      <c r="CD54" s="66"/>
      <c r="CE54" s="66"/>
      <c r="CF54" s="66"/>
      <c r="CG54" s="97">
        <v>225</v>
      </c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250"/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>
        <v>102146.48</v>
      </c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33">
        <f t="shared" si="0"/>
        <v>102146.48</v>
      </c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3"/>
      <c r="FK54" s="234"/>
    </row>
    <row r="55" spans="1:167" ht="15" customHeight="1">
      <c r="A55" s="144" t="s">
        <v>151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5"/>
      <c r="BZ55" s="65" t="s">
        <v>42</v>
      </c>
      <c r="CA55" s="66"/>
      <c r="CB55" s="66"/>
      <c r="CC55" s="66"/>
      <c r="CD55" s="66"/>
      <c r="CE55" s="66"/>
      <c r="CF55" s="66"/>
      <c r="CG55" s="97">
        <v>226</v>
      </c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250">
        <v>18264</v>
      </c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>
        <v>330147.27</v>
      </c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33">
        <f t="shared" si="0"/>
        <v>348411.27</v>
      </c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3"/>
      <c r="FK55" s="234"/>
    </row>
    <row r="56" spans="1:167" ht="15" customHeight="1">
      <c r="A56" s="162" t="s">
        <v>192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3"/>
      <c r="BZ56" s="65" t="s">
        <v>47</v>
      </c>
      <c r="CA56" s="66"/>
      <c r="CB56" s="66"/>
      <c r="CC56" s="66"/>
      <c r="CD56" s="66"/>
      <c r="CE56" s="66"/>
      <c r="CF56" s="66"/>
      <c r="CG56" s="97">
        <v>230</v>
      </c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233">
        <f>SUM(CR57:DI59)</f>
        <v>0</v>
      </c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>
        <f>SUM(DJ57:EA59)</f>
        <v>0</v>
      </c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33"/>
      <c r="DW56" s="233"/>
      <c r="DX56" s="233"/>
      <c r="DY56" s="233"/>
      <c r="DZ56" s="233"/>
      <c r="EA56" s="233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33">
        <f t="shared" si="0"/>
        <v>0</v>
      </c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3"/>
      <c r="FK56" s="234"/>
    </row>
    <row r="57" spans="1:167" ht="12" customHeight="1">
      <c r="A57" s="164" t="s">
        <v>23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5"/>
      <c r="BZ57" s="79" t="s">
        <v>48</v>
      </c>
      <c r="CA57" s="80"/>
      <c r="CB57" s="80"/>
      <c r="CC57" s="80"/>
      <c r="CD57" s="80"/>
      <c r="CE57" s="80"/>
      <c r="CF57" s="81"/>
      <c r="CG57" s="73">
        <v>231</v>
      </c>
      <c r="CH57" s="74"/>
      <c r="CI57" s="74"/>
      <c r="CJ57" s="74"/>
      <c r="CK57" s="74"/>
      <c r="CL57" s="74"/>
      <c r="CM57" s="74"/>
      <c r="CN57" s="74"/>
      <c r="CO57" s="74"/>
      <c r="CP57" s="74"/>
      <c r="CQ57" s="75"/>
      <c r="CR57" s="271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3"/>
      <c r="DJ57" s="235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7"/>
      <c r="EB57" s="271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3"/>
      <c r="ET57" s="241">
        <f>SUM(CR57:ES58)</f>
        <v>0</v>
      </c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3"/>
    </row>
    <row r="58" spans="1:167" ht="12" customHeight="1">
      <c r="A58" s="142" t="s">
        <v>193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3"/>
      <c r="BZ58" s="82"/>
      <c r="CA58" s="83"/>
      <c r="CB58" s="83"/>
      <c r="CC58" s="83"/>
      <c r="CD58" s="83"/>
      <c r="CE58" s="83"/>
      <c r="CF58" s="84"/>
      <c r="CG58" s="76"/>
      <c r="CH58" s="77"/>
      <c r="CI58" s="77"/>
      <c r="CJ58" s="77"/>
      <c r="CK58" s="77"/>
      <c r="CL58" s="77"/>
      <c r="CM58" s="77"/>
      <c r="CN58" s="77"/>
      <c r="CO58" s="77"/>
      <c r="CP58" s="77"/>
      <c r="CQ58" s="78"/>
      <c r="CR58" s="274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6"/>
      <c r="DJ58" s="238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39"/>
      <c r="DW58" s="239"/>
      <c r="DX58" s="239"/>
      <c r="DY58" s="239"/>
      <c r="DZ58" s="239"/>
      <c r="EA58" s="240"/>
      <c r="EB58" s="274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6"/>
      <c r="ET58" s="244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6"/>
    </row>
    <row r="59" spans="1:167" ht="15" customHeight="1">
      <c r="A59" s="144" t="s">
        <v>194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5"/>
      <c r="BZ59" s="65" t="s">
        <v>49</v>
      </c>
      <c r="CA59" s="66"/>
      <c r="CB59" s="66"/>
      <c r="CC59" s="66"/>
      <c r="CD59" s="66"/>
      <c r="CE59" s="66"/>
      <c r="CF59" s="66"/>
      <c r="CG59" s="97">
        <v>232</v>
      </c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33">
        <f>SUM(CR59:ES59)</f>
        <v>0</v>
      </c>
      <c r="EU59" s="233"/>
      <c r="EV59" s="233"/>
      <c r="EW59" s="233"/>
      <c r="EX59" s="233"/>
      <c r="EY59" s="233"/>
      <c r="EZ59" s="233"/>
      <c r="FA59" s="233"/>
      <c r="FB59" s="233"/>
      <c r="FC59" s="233"/>
      <c r="FD59" s="233"/>
      <c r="FE59" s="233"/>
      <c r="FF59" s="233"/>
      <c r="FG59" s="233"/>
      <c r="FH59" s="233"/>
      <c r="FI59" s="233"/>
      <c r="FJ59" s="233"/>
      <c r="FK59" s="234"/>
    </row>
    <row r="60" spans="1:167" ht="15" customHeight="1">
      <c r="A60" s="162" t="s">
        <v>152</v>
      </c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3"/>
      <c r="BZ60" s="65" t="s">
        <v>50</v>
      </c>
      <c r="CA60" s="66"/>
      <c r="CB60" s="66"/>
      <c r="CC60" s="66"/>
      <c r="CD60" s="66"/>
      <c r="CE60" s="66"/>
      <c r="CF60" s="66"/>
      <c r="CG60" s="97">
        <v>240</v>
      </c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233">
        <f>SUM(CR61:DI63)</f>
        <v>0</v>
      </c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>
        <f>SUM(DJ61:EA63)</f>
        <v>3337.25</v>
      </c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33"/>
      <c r="DW60" s="233"/>
      <c r="DX60" s="233"/>
      <c r="DY60" s="233"/>
      <c r="DZ60" s="233"/>
      <c r="EA60" s="233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33">
        <f>SUM(CR60:ES60)</f>
        <v>3337.25</v>
      </c>
      <c r="EU60" s="233"/>
      <c r="EV60" s="233"/>
      <c r="EW60" s="233"/>
      <c r="EX60" s="233"/>
      <c r="EY60" s="233"/>
      <c r="EZ60" s="233"/>
      <c r="FA60" s="233"/>
      <c r="FB60" s="233"/>
      <c r="FC60" s="233"/>
      <c r="FD60" s="233"/>
      <c r="FE60" s="233"/>
      <c r="FF60" s="233"/>
      <c r="FG60" s="233"/>
      <c r="FH60" s="233"/>
      <c r="FI60" s="233"/>
      <c r="FJ60" s="233"/>
      <c r="FK60" s="234"/>
    </row>
    <row r="61" spans="1:167" ht="12" customHeight="1">
      <c r="A61" s="164" t="s">
        <v>23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5"/>
      <c r="BZ61" s="79" t="s">
        <v>51</v>
      </c>
      <c r="CA61" s="80"/>
      <c r="CB61" s="80"/>
      <c r="CC61" s="80"/>
      <c r="CD61" s="80"/>
      <c r="CE61" s="80"/>
      <c r="CF61" s="81"/>
      <c r="CG61" s="73">
        <v>241</v>
      </c>
      <c r="CH61" s="74"/>
      <c r="CI61" s="74"/>
      <c r="CJ61" s="74"/>
      <c r="CK61" s="74"/>
      <c r="CL61" s="74"/>
      <c r="CM61" s="74"/>
      <c r="CN61" s="74"/>
      <c r="CO61" s="74"/>
      <c r="CP61" s="74"/>
      <c r="CQ61" s="75"/>
      <c r="CR61" s="235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7"/>
      <c r="DJ61" s="235">
        <v>3337.25</v>
      </c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7"/>
      <c r="EB61" s="271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3"/>
      <c r="ET61" s="241">
        <f>SUM(CR61:ES62)</f>
        <v>3337.25</v>
      </c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3"/>
    </row>
    <row r="62" spans="1:167">
      <c r="A62" s="142" t="s">
        <v>153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3"/>
      <c r="BZ62" s="82"/>
      <c r="CA62" s="83"/>
      <c r="CB62" s="83"/>
      <c r="CC62" s="83"/>
      <c r="CD62" s="83"/>
      <c r="CE62" s="83"/>
      <c r="CF62" s="84"/>
      <c r="CG62" s="76"/>
      <c r="CH62" s="77"/>
      <c r="CI62" s="77"/>
      <c r="CJ62" s="77"/>
      <c r="CK62" s="77"/>
      <c r="CL62" s="77"/>
      <c r="CM62" s="77"/>
      <c r="CN62" s="77"/>
      <c r="CO62" s="77"/>
      <c r="CP62" s="77"/>
      <c r="CQ62" s="78"/>
      <c r="CR62" s="238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40"/>
      <c r="DJ62" s="238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40"/>
      <c r="EB62" s="274"/>
      <c r="EC62" s="275"/>
      <c r="ED62" s="275"/>
      <c r="EE62" s="275"/>
      <c r="EF62" s="275"/>
      <c r="EG62" s="275"/>
      <c r="EH62" s="275"/>
      <c r="EI62" s="275"/>
      <c r="EJ62" s="275"/>
      <c r="EK62" s="275"/>
      <c r="EL62" s="275"/>
      <c r="EM62" s="275"/>
      <c r="EN62" s="275"/>
      <c r="EO62" s="275"/>
      <c r="EP62" s="275"/>
      <c r="EQ62" s="275"/>
      <c r="ER62" s="275"/>
      <c r="ES62" s="276"/>
      <c r="ET62" s="244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6"/>
    </row>
    <row r="63" spans="1:167" ht="22.5" customHeight="1">
      <c r="A63" s="144" t="s">
        <v>154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5"/>
      <c r="BZ63" s="65" t="s">
        <v>52</v>
      </c>
      <c r="CA63" s="66"/>
      <c r="CB63" s="66"/>
      <c r="CC63" s="66"/>
      <c r="CD63" s="66"/>
      <c r="CE63" s="66"/>
      <c r="CF63" s="66"/>
      <c r="CG63" s="97">
        <v>242</v>
      </c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33">
        <f>SUM(CR63:ES63)</f>
        <v>0</v>
      </c>
      <c r="EU63" s="233"/>
      <c r="EV63" s="233"/>
      <c r="EW63" s="233"/>
      <c r="EX63" s="233"/>
      <c r="EY63" s="233"/>
      <c r="EZ63" s="233"/>
      <c r="FA63" s="233"/>
      <c r="FB63" s="233"/>
      <c r="FC63" s="233"/>
      <c r="FD63" s="233"/>
      <c r="FE63" s="233"/>
      <c r="FF63" s="233"/>
      <c r="FG63" s="233"/>
      <c r="FH63" s="233"/>
      <c r="FI63" s="233"/>
      <c r="FJ63" s="233"/>
      <c r="FK63" s="234"/>
    </row>
    <row r="64" spans="1:167" ht="15" customHeight="1">
      <c r="A64" s="162" t="s">
        <v>155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3"/>
      <c r="BZ64" s="65" t="s">
        <v>53</v>
      </c>
      <c r="CA64" s="66"/>
      <c r="CB64" s="66"/>
      <c r="CC64" s="66"/>
      <c r="CD64" s="66"/>
      <c r="CE64" s="66"/>
      <c r="CF64" s="66"/>
      <c r="CG64" s="97">
        <v>250</v>
      </c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233">
        <f>SUM(CR65:DI67)</f>
        <v>0</v>
      </c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>
        <f>SUM(DJ65:EA67)</f>
        <v>0</v>
      </c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33">
        <f>SUM(CR64:ES64)</f>
        <v>0</v>
      </c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4"/>
    </row>
    <row r="65" spans="1:204" ht="12" customHeight="1">
      <c r="A65" s="164" t="s">
        <v>23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5"/>
      <c r="BZ65" s="79" t="s">
        <v>54</v>
      </c>
      <c r="CA65" s="80"/>
      <c r="CB65" s="80"/>
      <c r="CC65" s="80"/>
      <c r="CD65" s="80"/>
      <c r="CE65" s="80"/>
      <c r="CF65" s="81"/>
      <c r="CG65" s="73">
        <v>252</v>
      </c>
      <c r="CH65" s="74"/>
      <c r="CI65" s="74"/>
      <c r="CJ65" s="74"/>
      <c r="CK65" s="74"/>
      <c r="CL65" s="74"/>
      <c r="CM65" s="74"/>
      <c r="CN65" s="74"/>
      <c r="CO65" s="74"/>
      <c r="CP65" s="74"/>
      <c r="CQ65" s="75"/>
      <c r="CR65" s="235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7"/>
      <c r="DJ65" s="235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7"/>
      <c r="EB65" s="271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3"/>
      <c r="ET65" s="241">
        <f>SUM(CR65:ES66)</f>
        <v>0</v>
      </c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3"/>
    </row>
    <row r="66" spans="1:204" ht="22.5" customHeight="1">
      <c r="A66" s="142" t="s">
        <v>56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3"/>
      <c r="BZ66" s="82"/>
      <c r="CA66" s="83"/>
      <c r="CB66" s="83"/>
      <c r="CC66" s="83"/>
      <c r="CD66" s="83"/>
      <c r="CE66" s="83"/>
      <c r="CF66" s="84"/>
      <c r="CG66" s="76"/>
      <c r="CH66" s="77"/>
      <c r="CI66" s="77"/>
      <c r="CJ66" s="77"/>
      <c r="CK66" s="77"/>
      <c r="CL66" s="77"/>
      <c r="CM66" s="77"/>
      <c r="CN66" s="77"/>
      <c r="CO66" s="77"/>
      <c r="CP66" s="77"/>
      <c r="CQ66" s="78"/>
      <c r="CR66" s="238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40"/>
      <c r="DJ66" s="238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40"/>
      <c r="EB66" s="274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6"/>
      <c r="ET66" s="244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6"/>
    </row>
    <row r="67" spans="1:204" ht="15" customHeight="1">
      <c r="A67" s="144" t="s">
        <v>141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5"/>
      <c r="BZ67" s="65" t="s">
        <v>55</v>
      </c>
      <c r="CA67" s="66"/>
      <c r="CB67" s="66"/>
      <c r="CC67" s="66"/>
      <c r="CD67" s="66"/>
      <c r="CE67" s="66"/>
      <c r="CF67" s="66"/>
      <c r="CG67" s="97">
        <v>253</v>
      </c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33">
        <f>SUM(CR67:ES67)</f>
        <v>0</v>
      </c>
      <c r="EU67" s="233"/>
      <c r="EV67" s="233"/>
      <c r="EW67" s="233"/>
      <c r="EX67" s="233"/>
      <c r="EY67" s="233"/>
      <c r="EZ67" s="233"/>
      <c r="FA67" s="233"/>
      <c r="FB67" s="233"/>
      <c r="FC67" s="233"/>
      <c r="FD67" s="233"/>
      <c r="FE67" s="233"/>
      <c r="FF67" s="233"/>
      <c r="FG67" s="233"/>
      <c r="FH67" s="233"/>
      <c r="FI67" s="233"/>
      <c r="FJ67" s="233"/>
      <c r="FK67" s="234"/>
    </row>
    <row r="68" spans="1:204" ht="15" customHeight="1">
      <c r="A68" s="162" t="s">
        <v>57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3"/>
      <c r="BZ68" s="65" t="s">
        <v>58</v>
      </c>
      <c r="CA68" s="66"/>
      <c r="CB68" s="66"/>
      <c r="CC68" s="66"/>
      <c r="CD68" s="66"/>
      <c r="CE68" s="66"/>
      <c r="CF68" s="66"/>
      <c r="CG68" s="97">
        <v>260</v>
      </c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233">
        <f>SUM(CR69:DI71)</f>
        <v>24637.78</v>
      </c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>
        <f>SUM(DJ69:EA71)</f>
        <v>0</v>
      </c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33"/>
      <c r="DX68" s="233"/>
      <c r="DY68" s="233"/>
      <c r="DZ68" s="233"/>
      <c r="EA68" s="233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33">
        <f>SUM(CR68:ES68)</f>
        <v>24637.78</v>
      </c>
      <c r="EU68" s="233"/>
      <c r="EV68" s="233"/>
      <c r="EW68" s="233"/>
      <c r="EX68" s="233"/>
      <c r="EY68" s="233"/>
      <c r="EZ68" s="233"/>
      <c r="FA68" s="233"/>
      <c r="FB68" s="233"/>
      <c r="FC68" s="233"/>
      <c r="FD68" s="233"/>
      <c r="FE68" s="233"/>
      <c r="FF68" s="233"/>
      <c r="FG68" s="233"/>
      <c r="FH68" s="233"/>
      <c r="FI68" s="233"/>
      <c r="FJ68" s="233"/>
      <c r="FK68" s="234"/>
    </row>
    <row r="69" spans="1:204" ht="12" customHeight="1">
      <c r="A69" s="164" t="s">
        <v>23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5"/>
      <c r="BZ69" s="79" t="s">
        <v>59</v>
      </c>
      <c r="CA69" s="80"/>
      <c r="CB69" s="80"/>
      <c r="CC69" s="80"/>
      <c r="CD69" s="80"/>
      <c r="CE69" s="80"/>
      <c r="CF69" s="81"/>
      <c r="CG69" s="73">
        <v>262</v>
      </c>
      <c r="CH69" s="74"/>
      <c r="CI69" s="74"/>
      <c r="CJ69" s="74"/>
      <c r="CK69" s="74"/>
      <c r="CL69" s="74"/>
      <c r="CM69" s="74"/>
      <c r="CN69" s="74"/>
      <c r="CO69" s="74"/>
      <c r="CP69" s="74"/>
      <c r="CQ69" s="75"/>
      <c r="CR69" s="235">
        <v>24637.78</v>
      </c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7"/>
      <c r="DJ69" s="235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36"/>
      <c r="DX69" s="236"/>
      <c r="DY69" s="236"/>
      <c r="DZ69" s="236"/>
      <c r="EA69" s="237"/>
      <c r="EB69" s="271"/>
      <c r="EC69" s="272"/>
      <c r="ED69" s="272"/>
      <c r="EE69" s="272"/>
      <c r="EF69" s="272"/>
      <c r="EG69" s="272"/>
      <c r="EH69" s="272"/>
      <c r="EI69" s="272"/>
      <c r="EJ69" s="272"/>
      <c r="EK69" s="272"/>
      <c r="EL69" s="272"/>
      <c r="EM69" s="272"/>
      <c r="EN69" s="272"/>
      <c r="EO69" s="272"/>
      <c r="EP69" s="272"/>
      <c r="EQ69" s="272"/>
      <c r="ER69" s="272"/>
      <c r="ES69" s="273"/>
      <c r="ET69" s="241">
        <f>SUM(CR69:ES70)</f>
        <v>24637.78</v>
      </c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3"/>
    </row>
    <row r="70" spans="1:204" ht="12" customHeight="1">
      <c r="A70" s="142" t="s">
        <v>61</v>
      </c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3"/>
      <c r="BZ70" s="82"/>
      <c r="CA70" s="83"/>
      <c r="CB70" s="83"/>
      <c r="CC70" s="83"/>
      <c r="CD70" s="83"/>
      <c r="CE70" s="83"/>
      <c r="CF70" s="84"/>
      <c r="CG70" s="76"/>
      <c r="CH70" s="77"/>
      <c r="CI70" s="77"/>
      <c r="CJ70" s="77"/>
      <c r="CK70" s="77"/>
      <c r="CL70" s="77"/>
      <c r="CM70" s="77"/>
      <c r="CN70" s="77"/>
      <c r="CO70" s="77"/>
      <c r="CP70" s="77"/>
      <c r="CQ70" s="78"/>
      <c r="CR70" s="238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40"/>
      <c r="DJ70" s="238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40"/>
      <c r="EB70" s="274"/>
      <c r="EC70" s="275"/>
      <c r="ED70" s="275"/>
      <c r="EE70" s="275"/>
      <c r="EF70" s="275"/>
      <c r="EG70" s="275"/>
      <c r="EH70" s="275"/>
      <c r="EI70" s="275"/>
      <c r="EJ70" s="275"/>
      <c r="EK70" s="275"/>
      <c r="EL70" s="275"/>
      <c r="EM70" s="275"/>
      <c r="EN70" s="275"/>
      <c r="EO70" s="275"/>
      <c r="EP70" s="275"/>
      <c r="EQ70" s="275"/>
      <c r="ER70" s="275"/>
      <c r="ES70" s="276"/>
      <c r="ET70" s="244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6"/>
    </row>
    <row r="71" spans="1:204" ht="12" customHeight="1">
      <c r="A71" s="144" t="s">
        <v>156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5"/>
      <c r="BZ71" s="65" t="s">
        <v>60</v>
      </c>
      <c r="CA71" s="66"/>
      <c r="CB71" s="66"/>
      <c r="CC71" s="66"/>
      <c r="CD71" s="66"/>
      <c r="CE71" s="66"/>
      <c r="CF71" s="66"/>
      <c r="CG71" s="97">
        <v>263</v>
      </c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33">
        <f>SUM(CR71:ES71)</f>
        <v>0</v>
      </c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4"/>
    </row>
    <row r="72" spans="1:204" ht="15" customHeight="1" thickBot="1">
      <c r="A72" s="156" t="s">
        <v>68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7"/>
      <c r="BZ72" s="87" t="s">
        <v>195</v>
      </c>
      <c r="CA72" s="88"/>
      <c r="CB72" s="88"/>
      <c r="CC72" s="88"/>
      <c r="CD72" s="88"/>
      <c r="CE72" s="88"/>
      <c r="CF72" s="88"/>
      <c r="CG72" s="154">
        <v>290</v>
      </c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291">
        <f>-59919.74+59919.74</f>
        <v>0</v>
      </c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>
        <f>-39435.98</f>
        <v>-39435.980000000003</v>
      </c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33">
        <f>SUM(CR72:ES72)</f>
        <v>-39435.980000000003</v>
      </c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4"/>
      <c r="FM72" s="95" t="s">
        <v>260</v>
      </c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</row>
    <row r="73" spans="1:204" ht="15" customHeight="1">
      <c r="FK73" s="41" t="s">
        <v>163</v>
      </c>
      <c r="FM73" s="96">
        <v>59919.74</v>
      </c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</row>
    <row r="74" spans="1:204" s="12" customFormat="1" ht="33" customHeight="1">
      <c r="A74" s="161" t="s">
        <v>136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 t="s">
        <v>137</v>
      </c>
      <c r="CA74" s="123"/>
      <c r="CB74" s="123"/>
      <c r="CC74" s="123"/>
      <c r="CD74" s="123"/>
      <c r="CE74" s="123"/>
      <c r="CF74" s="123"/>
      <c r="CG74" s="123" t="s">
        <v>173</v>
      </c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253" t="s">
        <v>174</v>
      </c>
      <c r="CS74" s="253"/>
      <c r="CT74" s="253"/>
      <c r="CU74" s="253"/>
      <c r="CV74" s="253"/>
      <c r="CW74" s="253"/>
      <c r="CX74" s="253"/>
      <c r="CY74" s="253"/>
      <c r="CZ74" s="253"/>
      <c r="DA74" s="253"/>
      <c r="DB74" s="253"/>
      <c r="DC74" s="253"/>
      <c r="DD74" s="253"/>
      <c r="DE74" s="253"/>
      <c r="DF74" s="253"/>
      <c r="DG74" s="253"/>
      <c r="DH74" s="253"/>
      <c r="DI74" s="253"/>
      <c r="DJ74" s="253" t="s">
        <v>175</v>
      </c>
      <c r="DK74" s="253"/>
      <c r="DL74" s="253"/>
      <c r="DM74" s="253"/>
      <c r="DN74" s="253"/>
      <c r="DO74" s="253"/>
      <c r="DP74" s="253"/>
      <c r="DQ74" s="253"/>
      <c r="DR74" s="253"/>
      <c r="DS74" s="253"/>
      <c r="DT74" s="253"/>
      <c r="DU74" s="253"/>
      <c r="DV74" s="253"/>
      <c r="DW74" s="253"/>
      <c r="DX74" s="253"/>
      <c r="DY74" s="253"/>
      <c r="DZ74" s="253"/>
      <c r="EA74" s="253"/>
      <c r="EB74" s="253" t="s">
        <v>2</v>
      </c>
      <c r="EC74" s="253"/>
      <c r="ED74" s="253"/>
      <c r="EE74" s="253"/>
      <c r="EF74" s="253"/>
      <c r="EG74" s="253"/>
      <c r="EH74" s="253"/>
      <c r="EI74" s="253"/>
      <c r="EJ74" s="253"/>
      <c r="EK74" s="253"/>
      <c r="EL74" s="253"/>
      <c r="EM74" s="253"/>
      <c r="EN74" s="253"/>
      <c r="EO74" s="253"/>
      <c r="EP74" s="253"/>
      <c r="EQ74" s="253"/>
      <c r="ER74" s="253"/>
      <c r="ES74" s="253"/>
      <c r="ET74" s="253" t="s">
        <v>1</v>
      </c>
      <c r="EU74" s="253"/>
      <c r="EV74" s="253"/>
      <c r="EW74" s="253"/>
      <c r="EX74" s="253"/>
      <c r="EY74" s="253"/>
      <c r="EZ74" s="253"/>
      <c r="FA74" s="253"/>
      <c r="FB74" s="253"/>
      <c r="FC74" s="253"/>
      <c r="FD74" s="253"/>
      <c r="FE74" s="253"/>
      <c r="FF74" s="253"/>
      <c r="FG74" s="253"/>
      <c r="FH74" s="253"/>
      <c r="FI74" s="253"/>
      <c r="FJ74" s="253"/>
      <c r="FK74" s="256"/>
      <c r="FL74" s="39"/>
      <c r="FM74" s="39"/>
      <c r="FN74" s="39"/>
    </row>
    <row r="75" spans="1:204" s="13" customFormat="1" ht="12" customHeight="1" thickBot="1">
      <c r="A75" s="158">
        <v>1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98">
        <v>2</v>
      </c>
      <c r="CA75" s="98"/>
      <c r="CB75" s="98"/>
      <c r="CC75" s="98"/>
      <c r="CD75" s="98"/>
      <c r="CE75" s="98"/>
      <c r="CF75" s="98"/>
      <c r="CG75" s="98">
        <v>3</v>
      </c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255">
        <v>4</v>
      </c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>
        <v>5</v>
      </c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>
        <v>6</v>
      </c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>
        <v>7</v>
      </c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69"/>
      <c r="FL75" s="40"/>
      <c r="FM75" s="40"/>
      <c r="FN75" s="40"/>
    </row>
    <row r="76" spans="1:204" ht="15" customHeight="1">
      <c r="A76" s="162" t="s">
        <v>64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3"/>
      <c r="BZ76" s="138" t="s">
        <v>62</v>
      </c>
      <c r="CA76" s="139"/>
      <c r="CB76" s="139"/>
      <c r="CC76" s="139"/>
      <c r="CD76" s="139"/>
      <c r="CE76" s="139"/>
      <c r="CF76" s="139"/>
      <c r="CG76" s="140">
        <v>270</v>
      </c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254">
        <f>SUM(CR77:DI80)</f>
        <v>150</v>
      </c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>
        <f>SUM(DJ77:EA80)</f>
        <v>1342949.52</v>
      </c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283"/>
      <c r="EM76" s="283"/>
      <c r="EN76" s="283"/>
      <c r="EO76" s="283"/>
      <c r="EP76" s="283"/>
      <c r="EQ76" s="283"/>
      <c r="ER76" s="283"/>
      <c r="ES76" s="283"/>
      <c r="ET76" s="254">
        <f>SUM(CR76:ES76)</f>
        <v>1343099.52</v>
      </c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70"/>
    </row>
    <row r="77" spans="1:204" ht="12" customHeight="1">
      <c r="A77" s="164" t="s">
        <v>23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5"/>
      <c r="BZ77" s="79" t="s">
        <v>63</v>
      </c>
      <c r="CA77" s="80"/>
      <c r="CB77" s="80"/>
      <c r="CC77" s="80"/>
      <c r="CD77" s="80"/>
      <c r="CE77" s="80"/>
      <c r="CF77" s="81"/>
      <c r="CG77" s="73">
        <v>271</v>
      </c>
      <c r="CH77" s="74"/>
      <c r="CI77" s="74"/>
      <c r="CJ77" s="74"/>
      <c r="CK77" s="74"/>
      <c r="CL77" s="74"/>
      <c r="CM77" s="74"/>
      <c r="CN77" s="74"/>
      <c r="CO77" s="74"/>
      <c r="CP77" s="74"/>
      <c r="CQ77" s="75"/>
      <c r="CR77" s="235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7"/>
      <c r="DJ77" s="235">
        <v>460381.19</v>
      </c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36"/>
      <c r="DX77" s="236"/>
      <c r="DY77" s="236"/>
      <c r="DZ77" s="236"/>
      <c r="EA77" s="237"/>
      <c r="EB77" s="285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7"/>
      <c r="ET77" s="241">
        <f>SUM(CR77:ES78)</f>
        <v>460381.19</v>
      </c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3"/>
    </row>
    <row r="78" spans="1:204" ht="12" customHeight="1">
      <c r="A78" s="142" t="s">
        <v>65</v>
      </c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3"/>
      <c r="BZ78" s="82"/>
      <c r="CA78" s="83"/>
      <c r="CB78" s="83"/>
      <c r="CC78" s="83"/>
      <c r="CD78" s="83"/>
      <c r="CE78" s="83"/>
      <c r="CF78" s="84"/>
      <c r="CG78" s="76"/>
      <c r="CH78" s="77"/>
      <c r="CI78" s="77"/>
      <c r="CJ78" s="77"/>
      <c r="CK78" s="77"/>
      <c r="CL78" s="77"/>
      <c r="CM78" s="77"/>
      <c r="CN78" s="77"/>
      <c r="CO78" s="77"/>
      <c r="CP78" s="77"/>
      <c r="CQ78" s="78"/>
      <c r="CR78" s="238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40"/>
      <c r="DJ78" s="238"/>
      <c r="DK78" s="239"/>
      <c r="DL78" s="239"/>
      <c r="DM78" s="239"/>
      <c r="DN78" s="239"/>
      <c r="DO78" s="239"/>
      <c r="DP78" s="239"/>
      <c r="DQ78" s="239"/>
      <c r="DR78" s="239"/>
      <c r="DS78" s="239"/>
      <c r="DT78" s="239"/>
      <c r="DU78" s="239"/>
      <c r="DV78" s="239"/>
      <c r="DW78" s="239"/>
      <c r="DX78" s="239"/>
      <c r="DY78" s="239"/>
      <c r="DZ78" s="239"/>
      <c r="EA78" s="240"/>
      <c r="EB78" s="288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90"/>
      <c r="ET78" s="244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6"/>
    </row>
    <row r="79" spans="1:204" ht="15" customHeight="1">
      <c r="A79" s="144" t="s">
        <v>66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5"/>
      <c r="BZ79" s="65" t="s">
        <v>196</v>
      </c>
      <c r="CA79" s="66"/>
      <c r="CB79" s="66"/>
      <c r="CC79" s="66"/>
      <c r="CD79" s="66"/>
      <c r="CE79" s="66"/>
      <c r="CF79" s="66"/>
      <c r="CG79" s="97">
        <v>272</v>
      </c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250">
        <v>150</v>
      </c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>
        <f>1030815.74-148247.41</f>
        <v>882568.33</v>
      </c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95"/>
      <c r="EC79" s="295"/>
      <c r="ED79" s="295"/>
      <c r="EE79" s="295"/>
      <c r="EF79" s="295"/>
      <c r="EG79" s="295"/>
      <c r="EH79" s="295"/>
      <c r="EI79" s="295"/>
      <c r="EJ79" s="295"/>
      <c r="EK79" s="295"/>
      <c r="EL79" s="295"/>
      <c r="EM79" s="295"/>
      <c r="EN79" s="295"/>
      <c r="EO79" s="295"/>
      <c r="EP79" s="295"/>
      <c r="EQ79" s="295"/>
      <c r="ER79" s="295"/>
      <c r="ES79" s="295"/>
      <c r="ET79" s="233">
        <f t="shared" ref="ET79:ET86" si="1">SUM(CR79:ES79)</f>
        <v>882718.33</v>
      </c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4"/>
      <c r="FM79" s="219" t="s">
        <v>267</v>
      </c>
      <c r="FN79" s="220"/>
      <c r="FO79" s="220"/>
      <c r="FP79" s="220"/>
      <c r="FQ79" s="220"/>
      <c r="FR79" s="220"/>
      <c r="FS79" s="220"/>
      <c r="FT79" s="220"/>
      <c r="FU79" s="220"/>
      <c r="FV79" s="220"/>
      <c r="FW79" s="220"/>
      <c r="FX79" s="220"/>
      <c r="FY79" s="220"/>
      <c r="FZ79" s="220"/>
      <c r="GA79" s="220"/>
      <c r="GB79" s="220"/>
      <c r="GC79" s="220"/>
      <c r="GD79" s="221"/>
      <c r="GE79" s="109">
        <v>-148247.41</v>
      </c>
      <c r="GF79" s="110"/>
      <c r="GG79" s="110"/>
      <c r="GH79" s="110"/>
      <c r="GI79" s="110"/>
      <c r="GJ79" s="110"/>
      <c r="GK79" s="110"/>
      <c r="GL79" s="110"/>
      <c r="GM79" s="110"/>
      <c r="GN79" s="110"/>
      <c r="GO79" s="110"/>
      <c r="GP79" s="110"/>
      <c r="GQ79" s="110"/>
      <c r="GR79" s="110"/>
      <c r="GS79" s="110"/>
      <c r="GT79" s="110"/>
      <c r="GU79" s="110"/>
      <c r="GV79" s="111"/>
    </row>
    <row r="80" spans="1:204" ht="15" customHeight="1">
      <c r="A80" s="144" t="s">
        <v>67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5"/>
      <c r="BZ80" s="65" t="s">
        <v>197</v>
      </c>
      <c r="CA80" s="66"/>
      <c r="CB80" s="66"/>
      <c r="CC80" s="66"/>
      <c r="CD80" s="66"/>
      <c r="CE80" s="66"/>
      <c r="CF80" s="66"/>
      <c r="CG80" s="97">
        <v>273</v>
      </c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250"/>
      <c r="CS80" s="250"/>
      <c r="CT80" s="250"/>
      <c r="CU80" s="250"/>
      <c r="CV80" s="250"/>
      <c r="CW80" s="250"/>
      <c r="CX80" s="250"/>
      <c r="CY80" s="250"/>
      <c r="CZ80" s="250"/>
      <c r="DA80" s="250"/>
      <c r="DB80" s="250"/>
      <c r="DC80" s="250"/>
      <c r="DD80" s="250"/>
      <c r="DE80" s="250"/>
      <c r="DF80" s="250"/>
      <c r="DG80" s="250"/>
      <c r="DH80" s="250"/>
      <c r="DI80" s="250"/>
      <c r="DJ80" s="250"/>
      <c r="DK80" s="250"/>
      <c r="DL80" s="250"/>
      <c r="DM80" s="250"/>
      <c r="DN80" s="250"/>
      <c r="DO80" s="250"/>
      <c r="DP80" s="250"/>
      <c r="DQ80" s="250"/>
      <c r="DR80" s="250"/>
      <c r="DS80" s="250"/>
      <c r="DT80" s="250"/>
      <c r="DU80" s="250"/>
      <c r="DV80" s="250"/>
      <c r="DW80" s="250"/>
      <c r="DX80" s="250"/>
      <c r="DY80" s="250"/>
      <c r="DZ80" s="250"/>
      <c r="EA80" s="250"/>
      <c r="EB80" s="295"/>
      <c r="EC80" s="295"/>
      <c r="ED80" s="295"/>
      <c r="EE80" s="295"/>
      <c r="EF80" s="295"/>
      <c r="EG80" s="295"/>
      <c r="EH80" s="295"/>
      <c r="EI80" s="295"/>
      <c r="EJ80" s="295"/>
      <c r="EK80" s="295"/>
      <c r="EL80" s="295"/>
      <c r="EM80" s="295"/>
      <c r="EN80" s="295"/>
      <c r="EO80" s="295"/>
      <c r="EP80" s="295"/>
      <c r="EQ80" s="295"/>
      <c r="ER80" s="295"/>
      <c r="ES80" s="295"/>
      <c r="ET80" s="233">
        <f t="shared" si="1"/>
        <v>0</v>
      </c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4"/>
      <c r="FM80" s="222"/>
      <c r="FN80" s="223"/>
      <c r="FO80" s="223"/>
      <c r="FP80" s="223"/>
      <c r="FQ80" s="223"/>
      <c r="FR80" s="223"/>
      <c r="FS80" s="223"/>
      <c r="FT80" s="223"/>
      <c r="FU80" s="223"/>
      <c r="FV80" s="223"/>
      <c r="FW80" s="223"/>
      <c r="FX80" s="223"/>
      <c r="FY80" s="223"/>
      <c r="FZ80" s="223"/>
      <c r="GA80" s="223"/>
      <c r="GB80" s="223"/>
      <c r="GC80" s="223"/>
      <c r="GD80" s="224"/>
      <c r="GE80" s="112"/>
      <c r="GF80" s="113"/>
      <c r="GG80" s="113"/>
      <c r="GH80" s="113"/>
      <c r="GI80" s="113"/>
      <c r="GJ80" s="113"/>
      <c r="GK80" s="113"/>
      <c r="GL80" s="113"/>
      <c r="GM80" s="113"/>
      <c r="GN80" s="113"/>
      <c r="GO80" s="113"/>
      <c r="GP80" s="113"/>
      <c r="GQ80" s="113"/>
      <c r="GR80" s="113"/>
      <c r="GS80" s="113"/>
      <c r="GT80" s="113"/>
      <c r="GU80" s="113"/>
      <c r="GV80" s="114"/>
    </row>
    <row r="81" spans="1:186" ht="15" customHeight="1">
      <c r="A81" s="162" t="s">
        <v>160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3"/>
      <c r="BZ81" s="65" t="s">
        <v>69</v>
      </c>
      <c r="CA81" s="66"/>
      <c r="CB81" s="66"/>
      <c r="CC81" s="66"/>
      <c r="CD81" s="66"/>
      <c r="CE81" s="66"/>
      <c r="CF81" s="66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250"/>
      <c r="CS81" s="250"/>
      <c r="CT81" s="250"/>
      <c r="CU81" s="250"/>
      <c r="CV81" s="250"/>
      <c r="CW81" s="250"/>
      <c r="CX81" s="250"/>
      <c r="CY81" s="250"/>
      <c r="CZ81" s="250"/>
      <c r="DA81" s="250"/>
      <c r="DB81" s="250"/>
      <c r="DC81" s="250"/>
      <c r="DD81" s="250"/>
      <c r="DE81" s="250"/>
      <c r="DF81" s="250"/>
      <c r="DG81" s="250"/>
      <c r="DH81" s="250"/>
      <c r="DI81" s="250"/>
      <c r="DJ81" s="250"/>
      <c r="DK81" s="250"/>
      <c r="DL81" s="250"/>
      <c r="DM81" s="250"/>
      <c r="DN81" s="250"/>
      <c r="DO81" s="250"/>
      <c r="DP81" s="250"/>
      <c r="DQ81" s="250"/>
      <c r="DR81" s="250"/>
      <c r="DS81" s="250"/>
      <c r="DT81" s="250"/>
      <c r="DU81" s="250"/>
      <c r="DV81" s="250"/>
      <c r="DW81" s="250"/>
      <c r="DX81" s="250"/>
      <c r="DY81" s="250"/>
      <c r="DZ81" s="250"/>
      <c r="EA81" s="250"/>
      <c r="EB81" s="295"/>
      <c r="EC81" s="295"/>
      <c r="ED81" s="295"/>
      <c r="EE81" s="295"/>
      <c r="EF81" s="295"/>
      <c r="EG81" s="295"/>
      <c r="EH81" s="295"/>
      <c r="EI81" s="295"/>
      <c r="EJ81" s="295"/>
      <c r="EK81" s="295"/>
      <c r="EL81" s="295"/>
      <c r="EM81" s="295"/>
      <c r="EN81" s="295"/>
      <c r="EO81" s="295"/>
      <c r="EP81" s="295"/>
      <c r="EQ81" s="295"/>
      <c r="ER81" s="295"/>
      <c r="ES81" s="295"/>
      <c r="ET81" s="233">
        <f t="shared" si="1"/>
        <v>0</v>
      </c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4"/>
    </row>
    <row r="82" spans="1:186" ht="15" customHeight="1">
      <c r="A82" s="217" t="s">
        <v>199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8"/>
      <c r="BZ82" s="65" t="s">
        <v>198</v>
      </c>
      <c r="CA82" s="66"/>
      <c r="CB82" s="66"/>
      <c r="CC82" s="66"/>
      <c r="CD82" s="66"/>
      <c r="CE82" s="66"/>
      <c r="CF82" s="66"/>
      <c r="CG82" s="115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233">
        <f>CR85+CR109</f>
        <v>-25713</v>
      </c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>
        <f>DJ85+DJ109</f>
        <v>-2067476.36</v>
      </c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>
        <f>EB83-EB84</f>
        <v>0</v>
      </c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>
        <f t="shared" si="1"/>
        <v>-2093189.36</v>
      </c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4"/>
      <c r="FM82" s="308"/>
      <c r="FN82" s="308"/>
      <c r="FO82" s="308"/>
      <c r="FP82" s="308"/>
      <c r="FQ82" s="308"/>
      <c r="FR82" s="308"/>
      <c r="FS82" s="308"/>
      <c r="FT82" s="308"/>
      <c r="FU82" s="308"/>
      <c r="FV82" s="308"/>
      <c r="FW82" s="308"/>
      <c r="FX82" s="308"/>
      <c r="FY82" s="308"/>
      <c r="FZ82" s="308"/>
      <c r="GA82" s="308"/>
      <c r="GB82" s="48"/>
      <c r="GC82" s="48"/>
      <c r="GD82" s="48"/>
    </row>
    <row r="83" spans="1:186" ht="15" customHeight="1">
      <c r="A83" s="162" t="s">
        <v>142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3"/>
      <c r="BZ83" s="65" t="s">
        <v>200</v>
      </c>
      <c r="CA83" s="66"/>
      <c r="CB83" s="66"/>
      <c r="CC83" s="66"/>
      <c r="CD83" s="66"/>
      <c r="CE83" s="66"/>
      <c r="CF83" s="66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233">
        <f>CR16-CR42</f>
        <v>-25712.999999999985</v>
      </c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>
        <f>DJ16-DJ42</f>
        <v>-2067476.3599999994</v>
      </c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>
        <f>EB16-EB42</f>
        <v>0</v>
      </c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>
        <f t="shared" si="1"/>
        <v>-2093189.3599999994</v>
      </c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4"/>
      <c r="FM83" s="300"/>
      <c r="FN83" s="300"/>
      <c r="FO83" s="300"/>
      <c r="FP83" s="300"/>
      <c r="FQ83" s="300"/>
      <c r="FR83" s="300"/>
      <c r="FS83" s="300"/>
      <c r="FT83" s="300"/>
      <c r="FU83" s="300"/>
      <c r="FV83" s="300"/>
      <c r="FW83" s="300"/>
      <c r="FX83" s="300"/>
      <c r="FY83" s="300"/>
      <c r="FZ83" s="300"/>
      <c r="GA83" s="300"/>
      <c r="GB83" s="300"/>
      <c r="GC83" s="300"/>
      <c r="GD83" s="300"/>
    </row>
    <row r="84" spans="1:186" ht="15" customHeight="1">
      <c r="A84" s="162" t="s">
        <v>71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3"/>
      <c r="BZ84" s="65" t="s">
        <v>201</v>
      </c>
      <c r="CA84" s="66"/>
      <c r="CB84" s="66"/>
      <c r="CC84" s="66"/>
      <c r="CD84" s="66"/>
      <c r="CE84" s="66"/>
      <c r="CF84" s="66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0"/>
      <c r="DK84" s="250"/>
      <c r="DL84" s="250"/>
      <c r="DM84" s="250"/>
      <c r="DN84" s="250"/>
      <c r="DO84" s="250"/>
      <c r="DP84" s="250"/>
      <c r="DQ84" s="250"/>
      <c r="DR84" s="250"/>
      <c r="DS84" s="250"/>
      <c r="DT84" s="250"/>
      <c r="DU84" s="250"/>
      <c r="DV84" s="250"/>
      <c r="DW84" s="250"/>
      <c r="DX84" s="250"/>
      <c r="DY84" s="250"/>
      <c r="DZ84" s="250"/>
      <c r="EA84" s="250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33">
        <f t="shared" si="1"/>
        <v>0</v>
      </c>
      <c r="EU84" s="233"/>
      <c r="EV84" s="233"/>
      <c r="EW84" s="233"/>
      <c r="EX84" s="233"/>
      <c r="EY84" s="233"/>
      <c r="EZ84" s="233"/>
      <c r="FA84" s="233"/>
      <c r="FB84" s="233"/>
      <c r="FC84" s="233"/>
      <c r="FD84" s="233"/>
      <c r="FE84" s="233"/>
      <c r="FF84" s="233"/>
      <c r="FG84" s="233"/>
      <c r="FH84" s="233"/>
      <c r="FI84" s="233"/>
      <c r="FJ84" s="233"/>
      <c r="FK84" s="234"/>
    </row>
    <row r="85" spans="1:186" ht="15" customHeight="1">
      <c r="A85" s="203" t="s">
        <v>234</v>
      </c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4"/>
      <c r="BZ85" s="65" t="s">
        <v>70</v>
      </c>
      <c r="CA85" s="66"/>
      <c r="CB85" s="66"/>
      <c r="CC85" s="66"/>
      <c r="CD85" s="66"/>
      <c r="CE85" s="66"/>
      <c r="CF85" s="66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233">
        <f>CR86+CR90+CR94+CR98+CR102</f>
        <v>0</v>
      </c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>
        <f>DJ86+DJ90+DJ94+DJ98+DJ102</f>
        <v>-381658.19000000012</v>
      </c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33"/>
      <c r="DW85" s="233"/>
      <c r="DX85" s="233"/>
      <c r="DY85" s="233"/>
      <c r="DZ85" s="233"/>
      <c r="EA85" s="233"/>
      <c r="EB85" s="233">
        <f>EB86+EB90+EB94+EB98+EB102</f>
        <v>0</v>
      </c>
      <c r="EC85" s="233"/>
      <c r="ED85" s="233"/>
      <c r="EE85" s="233"/>
      <c r="EF85" s="233"/>
      <c r="EG85" s="233"/>
      <c r="EH85" s="233"/>
      <c r="EI85" s="233"/>
      <c r="EJ85" s="233"/>
      <c r="EK85" s="233"/>
      <c r="EL85" s="233"/>
      <c r="EM85" s="233"/>
      <c r="EN85" s="233"/>
      <c r="EO85" s="233"/>
      <c r="EP85" s="233"/>
      <c r="EQ85" s="233"/>
      <c r="ER85" s="233"/>
      <c r="ES85" s="233"/>
      <c r="ET85" s="233">
        <f t="shared" si="1"/>
        <v>-381658.19000000012</v>
      </c>
      <c r="EU85" s="233"/>
      <c r="EV85" s="233"/>
      <c r="EW85" s="233"/>
      <c r="EX85" s="233"/>
      <c r="EY85" s="233"/>
      <c r="EZ85" s="233"/>
      <c r="FA85" s="233"/>
      <c r="FB85" s="233"/>
      <c r="FC85" s="233"/>
      <c r="FD85" s="233"/>
      <c r="FE85" s="233"/>
      <c r="FF85" s="233"/>
      <c r="FG85" s="233"/>
      <c r="FH85" s="233"/>
      <c r="FI85" s="233"/>
      <c r="FJ85" s="233"/>
      <c r="FK85" s="234"/>
    </row>
    <row r="86" spans="1:186" ht="15" customHeight="1">
      <c r="A86" s="213" t="s">
        <v>161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4"/>
      <c r="BZ86" s="65" t="s">
        <v>83</v>
      </c>
      <c r="CA86" s="66"/>
      <c r="CB86" s="66"/>
      <c r="CC86" s="66"/>
      <c r="CD86" s="66"/>
      <c r="CE86" s="66"/>
      <c r="CF86" s="66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233">
        <f>CR87-CR89</f>
        <v>0</v>
      </c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>
        <f>DJ87-DJ89</f>
        <v>-77621.539999999979</v>
      </c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33"/>
      <c r="DW86" s="233"/>
      <c r="DX86" s="233"/>
      <c r="DY86" s="233"/>
      <c r="DZ86" s="233"/>
      <c r="EA86" s="233"/>
      <c r="EB86" s="233">
        <f>EB87-EB89</f>
        <v>0</v>
      </c>
      <c r="EC86" s="233"/>
      <c r="ED86" s="233"/>
      <c r="EE86" s="233"/>
      <c r="EF86" s="233"/>
      <c r="EG86" s="233"/>
      <c r="EH86" s="233"/>
      <c r="EI86" s="233"/>
      <c r="EJ86" s="233"/>
      <c r="EK86" s="233"/>
      <c r="EL86" s="233"/>
      <c r="EM86" s="233"/>
      <c r="EN86" s="233"/>
      <c r="EO86" s="233"/>
      <c r="EP86" s="233"/>
      <c r="EQ86" s="233"/>
      <c r="ER86" s="233"/>
      <c r="ES86" s="233"/>
      <c r="ET86" s="233">
        <f t="shared" si="1"/>
        <v>-77621.539999999979</v>
      </c>
      <c r="EU86" s="233"/>
      <c r="EV86" s="233"/>
      <c r="EW86" s="233"/>
      <c r="EX86" s="233"/>
      <c r="EY86" s="233"/>
      <c r="EZ86" s="233"/>
      <c r="FA86" s="233"/>
      <c r="FB86" s="233"/>
      <c r="FC86" s="233"/>
      <c r="FD86" s="233"/>
      <c r="FE86" s="233"/>
      <c r="FF86" s="233"/>
      <c r="FG86" s="233"/>
      <c r="FH86" s="233"/>
      <c r="FI86" s="233"/>
      <c r="FJ86" s="233"/>
      <c r="FK86" s="234"/>
    </row>
    <row r="87" spans="1:186" ht="12" customHeight="1">
      <c r="A87" s="205" t="s">
        <v>23</v>
      </c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6"/>
      <c r="BZ87" s="79" t="s">
        <v>84</v>
      </c>
      <c r="CA87" s="80"/>
      <c r="CB87" s="80"/>
      <c r="CC87" s="80"/>
      <c r="CD87" s="80"/>
      <c r="CE87" s="80"/>
      <c r="CF87" s="81"/>
      <c r="CG87" s="73">
        <v>310</v>
      </c>
      <c r="CH87" s="74"/>
      <c r="CI87" s="74"/>
      <c r="CJ87" s="74"/>
      <c r="CK87" s="74"/>
      <c r="CL87" s="74"/>
      <c r="CM87" s="74"/>
      <c r="CN87" s="74"/>
      <c r="CO87" s="74"/>
      <c r="CP87" s="74"/>
      <c r="CQ87" s="75"/>
      <c r="CR87" s="235"/>
      <c r="CS87" s="236"/>
      <c r="CT87" s="236"/>
      <c r="CU87" s="236"/>
      <c r="CV87" s="236"/>
      <c r="CW87" s="236"/>
      <c r="CX87" s="236"/>
      <c r="CY87" s="236"/>
      <c r="CZ87" s="236"/>
      <c r="DA87" s="236"/>
      <c r="DB87" s="236"/>
      <c r="DC87" s="236"/>
      <c r="DD87" s="236"/>
      <c r="DE87" s="236"/>
      <c r="DF87" s="236"/>
      <c r="DG87" s="236"/>
      <c r="DH87" s="236"/>
      <c r="DI87" s="237"/>
      <c r="DJ87" s="235">
        <v>431802.37</v>
      </c>
      <c r="DK87" s="236"/>
      <c r="DL87" s="236"/>
      <c r="DM87" s="236"/>
      <c r="DN87" s="236"/>
      <c r="DO87" s="236"/>
      <c r="DP87" s="236"/>
      <c r="DQ87" s="236"/>
      <c r="DR87" s="236"/>
      <c r="DS87" s="236"/>
      <c r="DT87" s="236"/>
      <c r="DU87" s="236"/>
      <c r="DV87" s="236"/>
      <c r="DW87" s="236"/>
      <c r="DX87" s="236"/>
      <c r="DY87" s="236"/>
      <c r="DZ87" s="236"/>
      <c r="EA87" s="237"/>
      <c r="EB87" s="235"/>
      <c r="EC87" s="236"/>
      <c r="ED87" s="236"/>
      <c r="EE87" s="236"/>
      <c r="EF87" s="236"/>
      <c r="EG87" s="236"/>
      <c r="EH87" s="236"/>
      <c r="EI87" s="236"/>
      <c r="EJ87" s="236"/>
      <c r="EK87" s="236"/>
      <c r="EL87" s="236"/>
      <c r="EM87" s="236"/>
      <c r="EN87" s="236"/>
      <c r="EO87" s="236"/>
      <c r="EP87" s="236"/>
      <c r="EQ87" s="236"/>
      <c r="ER87" s="236"/>
      <c r="ES87" s="237"/>
      <c r="ET87" s="241">
        <f>SUM(CR87:ES88)</f>
        <v>431802.37</v>
      </c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3"/>
    </row>
    <row r="88" spans="1:186" ht="12" customHeight="1">
      <c r="A88" s="209" t="s">
        <v>73</v>
      </c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10"/>
      <c r="BZ88" s="82"/>
      <c r="CA88" s="83"/>
      <c r="CB88" s="83"/>
      <c r="CC88" s="83"/>
      <c r="CD88" s="83"/>
      <c r="CE88" s="83"/>
      <c r="CF88" s="84"/>
      <c r="CG88" s="76"/>
      <c r="CH88" s="77"/>
      <c r="CI88" s="77"/>
      <c r="CJ88" s="77"/>
      <c r="CK88" s="77"/>
      <c r="CL88" s="77"/>
      <c r="CM88" s="77"/>
      <c r="CN88" s="77"/>
      <c r="CO88" s="77"/>
      <c r="CP88" s="77"/>
      <c r="CQ88" s="78"/>
      <c r="CR88" s="238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40"/>
      <c r="DJ88" s="238"/>
      <c r="DK88" s="239"/>
      <c r="DL88" s="239"/>
      <c r="DM88" s="239"/>
      <c r="DN88" s="239"/>
      <c r="DO88" s="239"/>
      <c r="DP88" s="239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40"/>
      <c r="EB88" s="238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  <c r="ES88" s="240"/>
      <c r="ET88" s="244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6"/>
    </row>
    <row r="89" spans="1:186" ht="15" customHeight="1">
      <c r="A89" s="211" t="s">
        <v>74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2"/>
      <c r="BZ89" s="65" t="s">
        <v>85</v>
      </c>
      <c r="CA89" s="66"/>
      <c r="CB89" s="66"/>
      <c r="CC89" s="66"/>
      <c r="CD89" s="66"/>
      <c r="CE89" s="66"/>
      <c r="CF89" s="66"/>
      <c r="CG89" s="97">
        <v>410</v>
      </c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250"/>
      <c r="CS89" s="250"/>
      <c r="CT89" s="250"/>
      <c r="CU89" s="250"/>
      <c r="CV89" s="250"/>
      <c r="CW89" s="250"/>
      <c r="CX89" s="250"/>
      <c r="CY89" s="250"/>
      <c r="CZ89" s="250"/>
      <c r="DA89" s="250"/>
      <c r="DB89" s="250"/>
      <c r="DC89" s="250"/>
      <c r="DD89" s="250"/>
      <c r="DE89" s="250"/>
      <c r="DF89" s="250"/>
      <c r="DG89" s="250"/>
      <c r="DH89" s="250"/>
      <c r="DI89" s="250"/>
      <c r="DJ89" s="250">
        <v>509423.91</v>
      </c>
      <c r="DK89" s="250"/>
      <c r="DL89" s="250"/>
      <c r="DM89" s="250"/>
      <c r="DN89" s="250"/>
      <c r="DO89" s="250"/>
      <c r="DP89" s="250"/>
      <c r="DQ89" s="250"/>
      <c r="DR89" s="250"/>
      <c r="DS89" s="250"/>
      <c r="DT89" s="250"/>
      <c r="DU89" s="250"/>
      <c r="DV89" s="250"/>
      <c r="DW89" s="250"/>
      <c r="DX89" s="250"/>
      <c r="DY89" s="250"/>
      <c r="DZ89" s="250"/>
      <c r="EA89" s="250"/>
      <c r="EB89" s="250"/>
      <c r="EC89" s="250"/>
      <c r="ED89" s="250"/>
      <c r="EE89" s="250"/>
      <c r="EF89" s="250"/>
      <c r="EG89" s="250"/>
      <c r="EH89" s="250"/>
      <c r="EI89" s="250"/>
      <c r="EJ89" s="250"/>
      <c r="EK89" s="250"/>
      <c r="EL89" s="250"/>
      <c r="EM89" s="250"/>
      <c r="EN89" s="250"/>
      <c r="EO89" s="250"/>
      <c r="EP89" s="250"/>
      <c r="EQ89" s="250"/>
      <c r="ER89" s="250"/>
      <c r="ES89" s="250"/>
      <c r="ET89" s="233">
        <f>SUM(CR89:ES89)</f>
        <v>509423.91</v>
      </c>
      <c r="EU89" s="233"/>
      <c r="EV89" s="233"/>
      <c r="EW89" s="233"/>
      <c r="EX89" s="233"/>
      <c r="EY89" s="233"/>
      <c r="EZ89" s="233"/>
      <c r="FA89" s="233"/>
      <c r="FB89" s="233"/>
      <c r="FC89" s="233"/>
      <c r="FD89" s="233"/>
      <c r="FE89" s="233"/>
      <c r="FF89" s="233"/>
      <c r="FG89" s="233"/>
      <c r="FH89" s="233"/>
      <c r="FI89" s="233"/>
      <c r="FJ89" s="233"/>
      <c r="FK89" s="234"/>
    </row>
    <row r="90" spans="1:186" ht="15" customHeight="1">
      <c r="A90" s="213" t="s">
        <v>75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4"/>
      <c r="BZ90" s="65" t="s">
        <v>86</v>
      </c>
      <c r="CA90" s="66"/>
      <c r="CB90" s="66"/>
      <c r="CC90" s="66"/>
      <c r="CD90" s="66"/>
      <c r="CE90" s="66"/>
      <c r="CF90" s="66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233">
        <f>CR91-CR93</f>
        <v>0</v>
      </c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>
        <f>DJ91-DJ93</f>
        <v>0</v>
      </c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33"/>
      <c r="DW90" s="233"/>
      <c r="DX90" s="233"/>
      <c r="DY90" s="233"/>
      <c r="DZ90" s="233"/>
      <c r="EA90" s="233"/>
      <c r="EB90" s="233">
        <f>EB91-EB93</f>
        <v>0</v>
      </c>
      <c r="EC90" s="233"/>
      <c r="ED90" s="233"/>
      <c r="EE90" s="233"/>
      <c r="EF90" s="233"/>
      <c r="EG90" s="233"/>
      <c r="EH90" s="233"/>
      <c r="EI90" s="233"/>
      <c r="EJ90" s="233"/>
      <c r="EK90" s="233"/>
      <c r="EL90" s="233"/>
      <c r="EM90" s="233"/>
      <c r="EN90" s="233"/>
      <c r="EO90" s="233"/>
      <c r="EP90" s="233"/>
      <c r="EQ90" s="233"/>
      <c r="ER90" s="233"/>
      <c r="ES90" s="233"/>
      <c r="ET90" s="233">
        <f>SUM(CR90:ES90)</f>
        <v>0</v>
      </c>
      <c r="EU90" s="233"/>
      <c r="EV90" s="233"/>
      <c r="EW90" s="233"/>
      <c r="EX90" s="233"/>
      <c r="EY90" s="233"/>
      <c r="EZ90" s="233"/>
      <c r="FA90" s="233"/>
      <c r="FB90" s="233"/>
      <c r="FC90" s="233"/>
      <c r="FD90" s="233"/>
      <c r="FE90" s="233"/>
      <c r="FF90" s="233"/>
      <c r="FG90" s="233"/>
      <c r="FH90" s="233"/>
      <c r="FI90" s="233"/>
      <c r="FJ90" s="233"/>
      <c r="FK90" s="234"/>
    </row>
    <row r="91" spans="1:186" ht="12" customHeight="1">
      <c r="A91" s="205" t="s">
        <v>23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6"/>
      <c r="BZ91" s="79" t="s">
        <v>87</v>
      </c>
      <c r="CA91" s="80"/>
      <c r="CB91" s="80"/>
      <c r="CC91" s="80"/>
      <c r="CD91" s="80"/>
      <c r="CE91" s="80"/>
      <c r="CF91" s="81"/>
      <c r="CG91" s="73">
        <v>320</v>
      </c>
      <c r="CH91" s="74"/>
      <c r="CI91" s="74"/>
      <c r="CJ91" s="74"/>
      <c r="CK91" s="74"/>
      <c r="CL91" s="74"/>
      <c r="CM91" s="74"/>
      <c r="CN91" s="74"/>
      <c r="CO91" s="74"/>
      <c r="CP91" s="74"/>
      <c r="CQ91" s="75"/>
      <c r="CR91" s="235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7"/>
      <c r="DJ91" s="235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36"/>
      <c r="DX91" s="236"/>
      <c r="DY91" s="236"/>
      <c r="DZ91" s="236"/>
      <c r="EA91" s="237"/>
      <c r="EB91" s="235"/>
      <c r="EC91" s="236"/>
      <c r="ED91" s="236"/>
      <c r="EE91" s="236"/>
      <c r="EF91" s="236"/>
      <c r="EG91" s="236"/>
      <c r="EH91" s="236"/>
      <c r="EI91" s="236"/>
      <c r="EJ91" s="236"/>
      <c r="EK91" s="236"/>
      <c r="EL91" s="236"/>
      <c r="EM91" s="236"/>
      <c r="EN91" s="236"/>
      <c r="EO91" s="236"/>
      <c r="EP91" s="236"/>
      <c r="EQ91" s="236"/>
      <c r="ER91" s="236"/>
      <c r="ES91" s="237"/>
      <c r="ET91" s="241">
        <f>SUM(CR91:ES92)</f>
        <v>0</v>
      </c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3"/>
    </row>
    <row r="92" spans="1:186" ht="12" customHeight="1">
      <c r="A92" s="209" t="s">
        <v>76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10"/>
      <c r="BZ92" s="82"/>
      <c r="CA92" s="83"/>
      <c r="CB92" s="83"/>
      <c r="CC92" s="83"/>
      <c r="CD92" s="83"/>
      <c r="CE92" s="83"/>
      <c r="CF92" s="84"/>
      <c r="CG92" s="76"/>
      <c r="CH92" s="77"/>
      <c r="CI92" s="77"/>
      <c r="CJ92" s="77"/>
      <c r="CK92" s="77"/>
      <c r="CL92" s="77"/>
      <c r="CM92" s="77"/>
      <c r="CN92" s="77"/>
      <c r="CO92" s="77"/>
      <c r="CP92" s="77"/>
      <c r="CQ92" s="78"/>
      <c r="CR92" s="238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40"/>
      <c r="DJ92" s="238"/>
      <c r="DK92" s="239"/>
      <c r="DL92" s="239"/>
      <c r="DM92" s="239"/>
      <c r="DN92" s="239"/>
      <c r="DO92" s="239"/>
      <c r="DP92" s="239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40"/>
      <c r="EB92" s="238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  <c r="ES92" s="240"/>
      <c r="ET92" s="244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6"/>
    </row>
    <row r="93" spans="1:186" ht="15" customHeight="1">
      <c r="A93" s="211" t="s">
        <v>77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2"/>
      <c r="BZ93" s="65" t="s">
        <v>88</v>
      </c>
      <c r="CA93" s="66"/>
      <c r="CB93" s="66"/>
      <c r="CC93" s="66"/>
      <c r="CD93" s="66"/>
      <c r="CE93" s="66"/>
      <c r="CF93" s="66"/>
      <c r="CG93" s="97">
        <v>420</v>
      </c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250"/>
      <c r="CS93" s="250"/>
      <c r="CT93" s="250"/>
      <c r="CU93" s="250"/>
      <c r="CV93" s="250"/>
      <c r="CW93" s="250"/>
      <c r="CX93" s="250"/>
      <c r="CY93" s="250"/>
      <c r="CZ93" s="250"/>
      <c r="DA93" s="250"/>
      <c r="DB93" s="250"/>
      <c r="DC93" s="250"/>
      <c r="DD93" s="250"/>
      <c r="DE93" s="250"/>
      <c r="DF93" s="250"/>
      <c r="DG93" s="250"/>
      <c r="DH93" s="250"/>
      <c r="DI93" s="250"/>
      <c r="DJ93" s="250"/>
      <c r="DK93" s="250"/>
      <c r="DL93" s="250"/>
      <c r="DM93" s="250"/>
      <c r="DN93" s="250"/>
      <c r="DO93" s="250"/>
      <c r="DP93" s="250"/>
      <c r="DQ93" s="250"/>
      <c r="DR93" s="250"/>
      <c r="DS93" s="250"/>
      <c r="DT93" s="250"/>
      <c r="DU93" s="250"/>
      <c r="DV93" s="250"/>
      <c r="DW93" s="250"/>
      <c r="DX93" s="250"/>
      <c r="DY93" s="250"/>
      <c r="DZ93" s="250"/>
      <c r="EA93" s="250"/>
      <c r="EB93" s="250"/>
      <c r="EC93" s="250"/>
      <c r="ED93" s="250"/>
      <c r="EE93" s="250"/>
      <c r="EF93" s="250"/>
      <c r="EG93" s="250"/>
      <c r="EH93" s="250"/>
      <c r="EI93" s="250"/>
      <c r="EJ93" s="250"/>
      <c r="EK93" s="250"/>
      <c r="EL93" s="250"/>
      <c r="EM93" s="250"/>
      <c r="EN93" s="250"/>
      <c r="EO93" s="250"/>
      <c r="EP93" s="250"/>
      <c r="EQ93" s="250"/>
      <c r="ER93" s="250"/>
      <c r="ES93" s="250"/>
      <c r="ET93" s="233">
        <f>SUM(CR93:ES93)</f>
        <v>0</v>
      </c>
      <c r="EU93" s="233"/>
      <c r="EV93" s="233"/>
      <c r="EW93" s="233"/>
      <c r="EX93" s="233"/>
      <c r="EY93" s="233"/>
      <c r="EZ93" s="233"/>
      <c r="FA93" s="233"/>
      <c r="FB93" s="233"/>
      <c r="FC93" s="233"/>
      <c r="FD93" s="233"/>
      <c r="FE93" s="233"/>
      <c r="FF93" s="233"/>
      <c r="FG93" s="233"/>
      <c r="FH93" s="233"/>
      <c r="FI93" s="233"/>
      <c r="FJ93" s="233"/>
      <c r="FK93" s="234"/>
    </row>
    <row r="94" spans="1:186" ht="15" customHeight="1">
      <c r="A94" s="213" t="s">
        <v>72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4"/>
      <c r="BZ94" s="65" t="s">
        <v>89</v>
      </c>
      <c r="CA94" s="66"/>
      <c r="CB94" s="66"/>
      <c r="CC94" s="66"/>
      <c r="CD94" s="66"/>
      <c r="CE94" s="66"/>
      <c r="CF94" s="66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233">
        <f>CR95-CR97</f>
        <v>0</v>
      </c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>
        <f>DJ95-DJ97</f>
        <v>0</v>
      </c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33"/>
      <c r="DW94" s="233"/>
      <c r="DX94" s="233"/>
      <c r="DY94" s="233"/>
      <c r="DZ94" s="233"/>
      <c r="EA94" s="233"/>
      <c r="EB94" s="233">
        <f>EB95-EB97</f>
        <v>0</v>
      </c>
      <c r="EC94" s="233"/>
      <c r="ED94" s="233"/>
      <c r="EE94" s="233"/>
      <c r="EF94" s="233"/>
      <c r="EG94" s="233"/>
      <c r="EH94" s="233"/>
      <c r="EI94" s="233"/>
      <c r="EJ94" s="233"/>
      <c r="EK94" s="233"/>
      <c r="EL94" s="233"/>
      <c r="EM94" s="233"/>
      <c r="EN94" s="233"/>
      <c r="EO94" s="233"/>
      <c r="EP94" s="233"/>
      <c r="EQ94" s="233"/>
      <c r="ER94" s="233"/>
      <c r="ES94" s="233"/>
      <c r="ET94" s="233">
        <f>SUM(CR94:ES94)</f>
        <v>0</v>
      </c>
      <c r="EU94" s="233"/>
      <c r="EV94" s="233"/>
      <c r="EW94" s="233"/>
      <c r="EX94" s="233"/>
      <c r="EY94" s="233"/>
      <c r="EZ94" s="233"/>
      <c r="FA94" s="233"/>
      <c r="FB94" s="233"/>
      <c r="FC94" s="233"/>
      <c r="FD94" s="233"/>
      <c r="FE94" s="233"/>
      <c r="FF94" s="233"/>
      <c r="FG94" s="233"/>
      <c r="FH94" s="233"/>
      <c r="FI94" s="233"/>
      <c r="FJ94" s="233"/>
      <c r="FK94" s="234"/>
    </row>
    <row r="95" spans="1:186" ht="12" customHeight="1">
      <c r="A95" s="205" t="s">
        <v>23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6"/>
      <c r="BZ95" s="79" t="s">
        <v>90</v>
      </c>
      <c r="CA95" s="80"/>
      <c r="CB95" s="80"/>
      <c r="CC95" s="80"/>
      <c r="CD95" s="80"/>
      <c r="CE95" s="80"/>
      <c r="CF95" s="81"/>
      <c r="CG95" s="73">
        <v>330</v>
      </c>
      <c r="CH95" s="74"/>
      <c r="CI95" s="74"/>
      <c r="CJ95" s="74"/>
      <c r="CK95" s="74"/>
      <c r="CL95" s="74"/>
      <c r="CM95" s="74"/>
      <c r="CN95" s="74"/>
      <c r="CO95" s="74"/>
      <c r="CP95" s="74"/>
      <c r="CQ95" s="75"/>
      <c r="CR95" s="235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7"/>
      <c r="DJ95" s="235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36"/>
      <c r="DX95" s="236"/>
      <c r="DY95" s="236"/>
      <c r="DZ95" s="236"/>
      <c r="EA95" s="237"/>
      <c r="EB95" s="235"/>
      <c r="EC95" s="236"/>
      <c r="ED95" s="236"/>
      <c r="EE95" s="236"/>
      <c r="EF95" s="236"/>
      <c r="EG95" s="236"/>
      <c r="EH95" s="236"/>
      <c r="EI95" s="236"/>
      <c r="EJ95" s="236"/>
      <c r="EK95" s="236"/>
      <c r="EL95" s="236"/>
      <c r="EM95" s="236"/>
      <c r="EN95" s="236"/>
      <c r="EO95" s="236"/>
      <c r="EP95" s="236"/>
      <c r="EQ95" s="236"/>
      <c r="ER95" s="236"/>
      <c r="ES95" s="237"/>
      <c r="ET95" s="241">
        <f>SUM(CR95:ES96)</f>
        <v>0</v>
      </c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3"/>
    </row>
    <row r="96" spans="1:186" ht="12" customHeight="1">
      <c r="A96" s="209" t="s">
        <v>78</v>
      </c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10"/>
      <c r="BZ96" s="82"/>
      <c r="CA96" s="83"/>
      <c r="CB96" s="83"/>
      <c r="CC96" s="83"/>
      <c r="CD96" s="83"/>
      <c r="CE96" s="83"/>
      <c r="CF96" s="84"/>
      <c r="CG96" s="76"/>
      <c r="CH96" s="77"/>
      <c r="CI96" s="77"/>
      <c r="CJ96" s="77"/>
      <c r="CK96" s="77"/>
      <c r="CL96" s="77"/>
      <c r="CM96" s="77"/>
      <c r="CN96" s="77"/>
      <c r="CO96" s="77"/>
      <c r="CP96" s="77"/>
      <c r="CQ96" s="78"/>
      <c r="CR96" s="238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40"/>
      <c r="DJ96" s="238"/>
      <c r="DK96" s="239"/>
      <c r="DL96" s="239"/>
      <c r="DM96" s="239"/>
      <c r="DN96" s="239"/>
      <c r="DO96" s="239"/>
      <c r="DP96" s="239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40"/>
      <c r="EB96" s="238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  <c r="ES96" s="240"/>
      <c r="ET96" s="244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6"/>
    </row>
    <row r="97" spans="1:194" ht="15" customHeight="1">
      <c r="A97" s="211" t="s">
        <v>79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2"/>
      <c r="BZ97" s="65" t="s">
        <v>91</v>
      </c>
      <c r="CA97" s="66"/>
      <c r="CB97" s="66"/>
      <c r="CC97" s="66"/>
      <c r="CD97" s="66"/>
      <c r="CE97" s="66"/>
      <c r="CF97" s="66"/>
      <c r="CG97" s="97">
        <v>430</v>
      </c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250"/>
      <c r="CS97" s="250"/>
      <c r="CT97" s="250"/>
      <c r="CU97" s="250"/>
      <c r="CV97" s="250"/>
      <c r="CW97" s="250"/>
      <c r="CX97" s="250"/>
      <c r="CY97" s="250"/>
      <c r="CZ97" s="250"/>
      <c r="DA97" s="250"/>
      <c r="DB97" s="250"/>
      <c r="DC97" s="250"/>
      <c r="DD97" s="250"/>
      <c r="DE97" s="250"/>
      <c r="DF97" s="250"/>
      <c r="DG97" s="250"/>
      <c r="DH97" s="250"/>
      <c r="DI97" s="250"/>
      <c r="DJ97" s="250"/>
      <c r="DK97" s="250"/>
      <c r="DL97" s="250"/>
      <c r="DM97" s="250"/>
      <c r="DN97" s="250"/>
      <c r="DO97" s="250"/>
      <c r="DP97" s="250"/>
      <c r="DQ97" s="250"/>
      <c r="DR97" s="250"/>
      <c r="DS97" s="250"/>
      <c r="DT97" s="250"/>
      <c r="DU97" s="250"/>
      <c r="DV97" s="250"/>
      <c r="DW97" s="250"/>
      <c r="DX97" s="250"/>
      <c r="DY97" s="250"/>
      <c r="DZ97" s="250"/>
      <c r="EA97" s="250"/>
      <c r="EB97" s="250"/>
      <c r="EC97" s="250"/>
      <c r="ED97" s="250"/>
      <c r="EE97" s="250"/>
      <c r="EF97" s="250"/>
      <c r="EG97" s="250"/>
      <c r="EH97" s="250"/>
      <c r="EI97" s="250"/>
      <c r="EJ97" s="250"/>
      <c r="EK97" s="250"/>
      <c r="EL97" s="250"/>
      <c r="EM97" s="250"/>
      <c r="EN97" s="250"/>
      <c r="EO97" s="250"/>
      <c r="EP97" s="250"/>
      <c r="EQ97" s="250"/>
      <c r="ER97" s="250"/>
      <c r="ES97" s="250"/>
      <c r="ET97" s="233">
        <f>SUM(CR97:ES97)</f>
        <v>0</v>
      </c>
      <c r="EU97" s="233"/>
      <c r="EV97" s="233"/>
      <c r="EW97" s="233"/>
      <c r="EX97" s="233"/>
      <c r="EY97" s="233"/>
      <c r="EZ97" s="233"/>
      <c r="FA97" s="233"/>
      <c r="FB97" s="233"/>
      <c r="FC97" s="233"/>
      <c r="FD97" s="233"/>
      <c r="FE97" s="233"/>
      <c r="FF97" s="233"/>
      <c r="FG97" s="233"/>
      <c r="FH97" s="233"/>
      <c r="FI97" s="233"/>
      <c r="FJ97" s="233"/>
      <c r="FK97" s="234"/>
    </row>
    <row r="98" spans="1:194" ht="15" customHeight="1">
      <c r="A98" s="213" t="s">
        <v>80</v>
      </c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4"/>
      <c r="BZ98" s="65" t="s">
        <v>92</v>
      </c>
      <c r="CA98" s="66"/>
      <c r="CB98" s="66"/>
      <c r="CC98" s="66"/>
      <c r="CD98" s="66"/>
      <c r="CE98" s="66"/>
      <c r="CF98" s="66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233">
        <f>CR99-CR101</f>
        <v>0</v>
      </c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>
        <f>DJ99-DJ101</f>
        <v>-304036.65000000014</v>
      </c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33"/>
      <c r="DW98" s="233"/>
      <c r="DX98" s="233"/>
      <c r="DY98" s="233"/>
      <c r="DZ98" s="233"/>
      <c r="EA98" s="233"/>
      <c r="EB98" s="233">
        <f>EB99-EB101</f>
        <v>0</v>
      </c>
      <c r="EC98" s="233"/>
      <c r="ED98" s="233"/>
      <c r="EE98" s="233"/>
      <c r="EF98" s="233"/>
      <c r="EG98" s="233"/>
      <c r="EH98" s="233"/>
      <c r="EI98" s="233"/>
      <c r="EJ98" s="233"/>
      <c r="EK98" s="233"/>
      <c r="EL98" s="233"/>
      <c r="EM98" s="233"/>
      <c r="EN98" s="233"/>
      <c r="EO98" s="233"/>
      <c r="EP98" s="233"/>
      <c r="EQ98" s="233"/>
      <c r="ER98" s="233"/>
      <c r="ES98" s="233"/>
      <c r="ET98" s="233">
        <f>SUM(CR98:ES98)</f>
        <v>-304036.65000000014</v>
      </c>
      <c r="EU98" s="233"/>
      <c r="EV98" s="233"/>
      <c r="EW98" s="233"/>
      <c r="EX98" s="233"/>
      <c r="EY98" s="233"/>
      <c r="EZ98" s="233"/>
      <c r="FA98" s="233"/>
      <c r="FB98" s="233"/>
      <c r="FC98" s="233"/>
      <c r="FD98" s="233"/>
      <c r="FE98" s="233"/>
      <c r="FF98" s="233"/>
      <c r="FG98" s="233"/>
      <c r="FH98" s="233"/>
      <c r="FI98" s="233"/>
      <c r="FJ98" s="233"/>
      <c r="FK98" s="234"/>
    </row>
    <row r="99" spans="1:194" ht="12" customHeight="1">
      <c r="A99" s="205" t="s">
        <v>23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6"/>
      <c r="BZ99" s="79" t="s">
        <v>93</v>
      </c>
      <c r="CA99" s="80"/>
      <c r="CB99" s="80"/>
      <c r="CC99" s="80"/>
      <c r="CD99" s="80"/>
      <c r="CE99" s="80"/>
      <c r="CF99" s="81"/>
      <c r="CG99" s="73">
        <v>340</v>
      </c>
      <c r="CH99" s="74"/>
      <c r="CI99" s="74"/>
      <c r="CJ99" s="74"/>
      <c r="CK99" s="74"/>
      <c r="CL99" s="74"/>
      <c r="CM99" s="74"/>
      <c r="CN99" s="74"/>
      <c r="CO99" s="74"/>
      <c r="CP99" s="74"/>
      <c r="CQ99" s="75"/>
      <c r="CR99" s="235"/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7"/>
      <c r="DJ99" s="235">
        <v>813449.46</v>
      </c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36"/>
      <c r="DX99" s="236"/>
      <c r="DY99" s="236"/>
      <c r="DZ99" s="236"/>
      <c r="EA99" s="237"/>
      <c r="EB99" s="235"/>
      <c r="EC99" s="236"/>
      <c r="ED99" s="236"/>
      <c r="EE99" s="236"/>
      <c r="EF99" s="236"/>
      <c r="EG99" s="236"/>
      <c r="EH99" s="236"/>
      <c r="EI99" s="236"/>
      <c r="EJ99" s="236"/>
      <c r="EK99" s="236"/>
      <c r="EL99" s="236"/>
      <c r="EM99" s="236"/>
      <c r="EN99" s="236"/>
      <c r="EO99" s="236"/>
      <c r="EP99" s="236"/>
      <c r="EQ99" s="236"/>
      <c r="ER99" s="236"/>
      <c r="ES99" s="237"/>
      <c r="ET99" s="241">
        <f>SUM(CR99:ES100)</f>
        <v>813449.46</v>
      </c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3"/>
    </row>
    <row r="100" spans="1:194" ht="12" customHeight="1">
      <c r="A100" s="209" t="s">
        <v>81</v>
      </c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10"/>
      <c r="BZ100" s="82"/>
      <c r="CA100" s="83"/>
      <c r="CB100" s="83"/>
      <c r="CC100" s="83"/>
      <c r="CD100" s="83"/>
      <c r="CE100" s="83"/>
      <c r="CF100" s="84"/>
      <c r="CG100" s="76"/>
      <c r="CH100" s="77"/>
      <c r="CI100" s="77"/>
      <c r="CJ100" s="77"/>
      <c r="CK100" s="77"/>
      <c r="CL100" s="77"/>
      <c r="CM100" s="77"/>
      <c r="CN100" s="77"/>
      <c r="CO100" s="77"/>
      <c r="CP100" s="77"/>
      <c r="CQ100" s="78"/>
      <c r="CR100" s="238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40"/>
      <c r="DJ100" s="238"/>
      <c r="DK100" s="239"/>
      <c r="DL100" s="239"/>
      <c r="DM100" s="239"/>
      <c r="DN100" s="239"/>
      <c r="DO100" s="239"/>
      <c r="DP100" s="239"/>
      <c r="DQ100" s="239"/>
      <c r="DR100" s="239"/>
      <c r="DS100" s="239"/>
      <c r="DT100" s="239"/>
      <c r="DU100" s="239"/>
      <c r="DV100" s="239"/>
      <c r="DW100" s="239"/>
      <c r="DX100" s="239"/>
      <c r="DY100" s="239"/>
      <c r="DZ100" s="239"/>
      <c r="EA100" s="240"/>
      <c r="EB100" s="238"/>
      <c r="EC100" s="239"/>
      <c r="ED100" s="239"/>
      <c r="EE100" s="239"/>
      <c r="EF100" s="239"/>
      <c r="EG100" s="239"/>
      <c r="EH100" s="239"/>
      <c r="EI100" s="239"/>
      <c r="EJ100" s="239"/>
      <c r="EK100" s="239"/>
      <c r="EL100" s="239"/>
      <c r="EM100" s="239"/>
      <c r="EN100" s="239"/>
      <c r="EO100" s="239"/>
      <c r="EP100" s="239"/>
      <c r="EQ100" s="239"/>
      <c r="ER100" s="239"/>
      <c r="ES100" s="240"/>
      <c r="ET100" s="244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6"/>
    </row>
    <row r="101" spans="1:194" ht="15" customHeight="1">
      <c r="A101" s="211" t="s">
        <v>82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2"/>
      <c r="BZ101" s="65" t="s">
        <v>94</v>
      </c>
      <c r="CA101" s="66"/>
      <c r="CB101" s="66"/>
      <c r="CC101" s="66"/>
      <c r="CD101" s="66"/>
      <c r="CE101" s="66"/>
      <c r="CF101" s="66"/>
      <c r="CG101" s="97">
        <v>440</v>
      </c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250"/>
      <c r="CS101" s="250"/>
      <c r="CT101" s="250"/>
      <c r="CU101" s="250"/>
      <c r="CV101" s="250"/>
      <c r="CW101" s="250"/>
      <c r="CX101" s="250"/>
      <c r="CY101" s="250"/>
      <c r="CZ101" s="250"/>
      <c r="DA101" s="250"/>
      <c r="DB101" s="250"/>
      <c r="DC101" s="250"/>
      <c r="DD101" s="250"/>
      <c r="DE101" s="250"/>
      <c r="DF101" s="250"/>
      <c r="DG101" s="250"/>
      <c r="DH101" s="250"/>
      <c r="DI101" s="250"/>
      <c r="DJ101" s="250">
        <v>1117486.1100000001</v>
      </c>
      <c r="DK101" s="250"/>
      <c r="DL101" s="250"/>
      <c r="DM101" s="250"/>
      <c r="DN101" s="250"/>
      <c r="DO101" s="250"/>
      <c r="DP101" s="250"/>
      <c r="DQ101" s="250"/>
      <c r="DR101" s="250"/>
      <c r="DS101" s="250"/>
      <c r="DT101" s="250"/>
      <c r="DU101" s="250"/>
      <c r="DV101" s="250"/>
      <c r="DW101" s="250"/>
      <c r="DX101" s="250"/>
      <c r="DY101" s="250"/>
      <c r="DZ101" s="250"/>
      <c r="EA101" s="250"/>
      <c r="EB101" s="250"/>
      <c r="EC101" s="250"/>
      <c r="ED101" s="250"/>
      <c r="EE101" s="250"/>
      <c r="EF101" s="250"/>
      <c r="EG101" s="250"/>
      <c r="EH101" s="250"/>
      <c r="EI101" s="250"/>
      <c r="EJ101" s="250"/>
      <c r="EK101" s="250"/>
      <c r="EL101" s="250"/>
      <c r="EM101" s="250"/>
      <c r="EN101" s="250"/>
      <c r="EO101" s="250"/>
      <c r="EP101" s="250"/>
      <c r="EQ101" s="250"/>
      <c r="ER101" s="250"/>
      <c r="ES101" s="250"/>
      <c r="ET101" s="233">
        <f>SUM(CR101:ES101)</f>
        <v>1117486.1100000001</v>
      </c>
      <c r="EU101" s="233"/>
      <c r="EV101" s="233"/>
      <c r="EW101" s="233"/>
      <c r="EX101" s="233"/>
      <c r="EY101" s="233"/>
      <c r="EZ101" s="233"/>
      <c r="FA101" s="233"/>
      <c r="FB101" s="233"/>
      <c r="FC101" s="233"/>
      <c r="FD101" s="233"/>
      <c r="FE101" s="233"/>
      <c r="FF101" s="233"/>
      <c r="FG101" s="233"/>
      <c r="FH101" s="233"/>
      <c r="FI101" s="233"/>
      <c r="FJ101" s="233"/>
      <c r="FK101" s="234"/>
    </row>
    <row r="102" spans="1:194" ht="15" customHeight="1">
      <c r="A102" s="213" t="s">
        <v>202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4"/>
      <c r="BZ102" s="65" t="s">
        <v>203</v>
      </c>
      <c r="CA102" s="66"/>
      <c r="CB102" s="66"/>
      <c r="CC102" s="66"/>
      <c r="CD102" s="66"/>
      <c r="CE102" s="66"/>
      <c r="CF102" s="66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233">
        <f>CR103-CR105</f>
        <v>0</v>
      </c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>
        <f>DJ103-DJ105</f>
        <v>0</v>
      </c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33"/>
      <c r="DW102" s="233"/>
      <c r="DX102" s="233"/>
      <c r="DY102" s="233"/>
      <c r="DZ102" s="233"/>
      <c r="EA102" s="233"/>
      <c r="EB102" s="233">
        <f>EB103-EB105</f>
        <v>0</v>
      </c>
      <c r="EC102" s="233"/>
      <c r="ED102" s="233"/>
      <c r="EE102" s="233"/>
      <c r="EF102" s="233"/>
      <c r="EG102" s="233"/>
      <c r="EH102" s="233"/>
      <c r="EI102" s="233"/>
      <c r="EJ102" s="233"/>
      <c r="EK102" s="233"/>
      <c r="EL102" s="233"/>
      <c r="EM102" s="233"/>
      <c r="EN102" s="233"/>
      <c r="EO102" s="233"/>
      <c r="EP102" s="233"/>
      <c r="EQ102" s="233"/>
      <c r="ER102" s="233"/>
      <c r="ES102" s="233"/>
      <c r="ET102" s="233">
        <f>SUM(CR102:ES102)</f>
        <v>0</v>
      </c>
      <c r="EU102" s="233"/>
      <c r="EV102" s="233"/>
      <c r="EW102" s="233"/>
      <c r="EX102" s="233"/>
      <c r="EY102" s="233"/>
      <c r="EZ102" s="233"/>
      <c r="FA102" s="233"/>
      <c r="FB102" s="233"/>
      <c r="FC102" s="233"/>
      <c r="FD102" s="233"/>
      <c r="FE102" s="233"/>
      <c r="FF102" s="233"/>
      <c r="FG102" s="233"/>
      <c r="FH102" s="233"/>
      <c r="FI102" s="233"/>
      <c r="FJ102" s="233"/>
      <c r="FK102" s="234"/>
    </row>
    <row r="103" spans="1:194" ht="12" customHeight="1">
      <c r="A103" s="205" t="s">
        <v>23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6"/>
      <c r="BZ103" s="79" t="s">
        <v>206</v>
      </c>
      <c r="CA103" s="80"/>
      <c r="CB103" s="80"/>
      <c r="CC103" s="80"/>
      <c r="CD103" s="80"/>
      <c r="CE103" s="80"/>
      <c r="CF103" s="81"/>
      <c r="CG103" s="73" t="s">
        <v>208</v>
      </c>
      <c r="CH103" s="74"/>
      <c r="CI103" s="74"/>
      <c r="CJ103" s="74"/>
      <c r="CK103" s="74"/>
      <c r="CL103" s="74"/>
      <c r="CM103" s="74"/>
      <c r="CN103" s="74"/>
      <c r="CO103" s="74"/>
      <c r="CP103" s="74"/>
      <c r="CQ103" s="75"/>
      <c r="CR103" s="235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7"/>
      <c r="DJ103" s="235">
        <v>53788.36</v>
      </c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36"/>
      <c r="DW103" s="236"/>
      <c r="DX103" s="236"/>
      <c r="DY103" s="236"/>
      <c r="DZ103" s="236"/>
      <c r="EA103" s="237"/>
      <c r="EB103" s="235"/>
      <c r="EC103" s="236"/>
      <c r="ED103" s="236"/>
      <c r="EE103" s="236"/>
      <c r="EF103" s="236"/>
      <c r="EG103" s="236"/>
      <c r="EH103" s="236"/>
      <c r="EI103" s="236"/>
      <c r="EJ103" s="236"/>
      <c r="EK103" s="236"/>
      <c r="EL103" s="236"/>
      <c r="EM103" s="236"/>
      <c r="EN103" s="236"/>
      <c r="EO103" s="236"/>
      <c r="EP103" s="236"/>
      <c r="EQ103" s="236"/>
      <c r="ER103" s="236"/>
      <c r="ES103" s="237"/>
      <c r="ET103" s="241">
        <f>SUM(CR103:ES104)</f>
        <v>53788.36</v>
      </c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3"/>
    </row>
    <row r="104" spans="1:194" ht="12" customHeight="1">
      <c r="A104" s="209" t="s">
        <v>204</v>
      </c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10"/>
      <c r="BZ104" s="82"/>
      <c r="CA104" s="83"/>
      <c r="CB104" s="83"/>
      <c r="CC104" s="83"/>
      <c r="CD104" s="83"/>
      <c r="CE104" s="83"/>
      <c r="CF104" s="84"/>
      <c r="CG104" s="76"/>
      <c r="CH104" s="77"/>
      <c r="CI104" s="77"/>
      <c r="CJ104" s="77"/>
      <c r="CK104" s="77"/>
      <c r="CL104" s="77"/>
      <c r="CM104" s="77"/>
      <c r="CN104" s="77"/>
      <c r="CO104" s="77"/>
      <c r="CP104" s="77"/>
      <c r="CQ104" s="78"/>
      <c r="CR104" s="238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40"/>
      <c r="DJ104" s="238"/>
      <c r="DK104" s="239"/>
      <c r="DL104" s="239"/>
      <c r="DM104" s="239"/>
      <c r="DN104" s="239"/>
      <c r="DO104" s="239"/>
      <c r="DP104" s="239"/>
      <c r="DQ104" s="239"/>
      <c r="DR104" s="239"/>
      <c r="DS104" s="239"/>
      <c r="DT104" s="239"/>
      <c r="DU104" s="239"/>
      <c r="DV104" s="239"/>
      <c r="DW104" s="239"/>
      <c r="DX104" s="239"/>
      <c r="DY104" s="239"/>
      <c r="DZ104" s="239"/>
      <c r="EA104" s="240"/>
      <c r="EB104" s="238"/>
      <c r="EC104" s="239"/>
      <c r="ED104" s="239"/>
      <c r="EE104" s="239"/>
      <c r="EF104" s="239"/>
      <c r="EG104" s="239"/>
      <c r="EH104" s="239"/>
      <c r="EI104" s="239"/>
      <c r="EJ104" s="239"/>
      <c r="EK104" s="239"/>
      <c r="EL104" s="239"/>
      <c r="EM104" s="239"/>
      <c r="EN104" s="239"/>
      <c r="EO104" s="239"/>
      <c r="EP104" s="239"/>
      <c r="EQ104" s="239"/>
      <c r="ER104" s="239"/>
      <c r="ES104" s="240"/>
      <c r="ET104" s="244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6"/>
    </row>
    <row r="105" spans="1:194" ht="15" customHeight="1">
      <c r="A105" s="211" t="s">
        <v>205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2"/>
      <c r="BZ105" s="65" t="s">
        <v>207</v>
      </c>
      <c r="CA105" s="66"/>
      <c r="CB105" s="66"/>
      <c r="CC105" s="66"/>
      <c r="CD105" s="66"/>
      <c r="CE105" s="66"/>
      <c r="CF105" s="66"/>
      <c r="CG105" s="97" t="s">
        <v>208</v>
      </c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250"/>
      <c r="CS105" s="250"/>
      <c r="CT105" s="250"/>
      <c r="CU105" s="250"/>
      <c r="CV105" s="250"/>
      <c r="CW105" s="250"/>
      <c r="CX105" s="250"/>
      <c r="CY105" s="250"/>
      <c r="CZ105" s="250"/>
      <c r="DA105" s="250"/>
      <c r="DB105" s="250"/>
      <c r="DC105" s="250"/>
      <c r="DD105" s="250"/>
      <c r="DE105" s="250"/>
      <c r="DF105" s="250"/>
      <c r="DG105" s="250"/>
      <c r="DH105" s="250"/>
      <c r="DI105" s="250"/>
      <c r="DJ105" s="250">
        <v>53788.36</v>
      </c>
      <c r="DK105" s="250"/>
      <c r="DL105" s="250"/>
      <c r="DM105" s="250"/>
      <c r="DN105" s="250"/>
      <c r="DO105" s="250"/>
      <c r="DP105" s="250"/>
      <c r="DQ105" s="250"/>
      <c r="DR105" s="250"/>
      <c r="DS105" s="250"/>
      <c r="DT105" s="250"/>
      <c r="DU105" s="250"/>
      <c r="DV105" s="250"/>
      <c r="DW105" s="250"/>
      <c r="DX105" s="250"/>
      <c r="DY105" s="250"/>
      <c r="DZ105" s="250"/>
      <c r="EA105" s="250"/>
      <c r="EB105" s="250"/>
      <c r="EC105" s="250"/>
      <c r="ED105" s="250"/>
      <c r="EE105" s="250"/>
      <c r="EF105" s="250"/>
      <c r="EG105" s="250"/>
      <c r="EH105" s="250"/>
      <c r="EI105" s="250"/>
      <c r="EJ105" s="250"/>
      <c r="EK105" s="250"/>
      <c r="EL105" s="250"/>
      <c r="EM105" s="250"/>
      <c r="EN105" s="250"/>
      <c r="EO105" s="250"/>
      <c r="EP105" s="250"/>
      <c r="EQ105" s="250"/>
      <c r="ER105" s="250"/>
      <c r="ES105" s="250"/>
      <c r="ET105" s="233">
        <f>SUM(CR105:ES105)</f>
        <v>53788.36</v>
      </c>
      <c r="EU105" s="233"/>
      <c r="EV105" s="233"/>
      <c r="EW105" s="233"/>
      <c r="EX105" s="233"/>
      <c r="EY105" s="233"/>
      <c r="EZ105" s="233"/>
      <c r="FA105" s="233"/>
      <c r="FB105" s="233"/>
      <c r="FC105" s="233"/>
      <c r="FD105" s="233"/>
      <c r="FE105" s="233"/>
      <c r="FF105" s="233"/>
      <c r="FG105" s="233"/>
      <c r="FH105" s="233"/>
      <c r="FI105" s="233"/>
      <c r="FJ105" s="233"/>
      <c r="FK105" s="234"/>
    </row>
    <row r="106" spans="1:194" ht="15" customHeight="1">
      <c r="FJ106" s="42"/>
      <c r="FK106" s="41" t="s">
        <v>164</v>
      </c>
    </row>
    <row r="107" spans="1:194" s="12" customFormat="1" ht="33" customHeight="1">
      <c r="A107" s="161" t="s">
        <v>136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 t="s">
        <v>137</v>
      </c>
      <c r="CA107" s="123"/>
      <c r="CB107" s="123"/>
      <c r="CC107" s="123"/>
      <c r="CD107" s="123"/>
      <c r="CE107" s="123"/>
      <c r="CF107" s="123"/>
      <c r="CG107" s="123" t="s">
        <v>173</v>
      </c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253" t="s">
        <v>174</v>
      </c>
      <c r="CS107" s="253"/>
      <c r="CT107" s="253"/>
      <c r="CU107" s="253"/>
      <c r="CV107" s="253"/>
      <c r="CW107" s="253"/>
      <c r="CX107" s="253"/>
      <c r="CY107" s="253"/>
      <c r="CZ107" s="253"/>
      <c r="DA107" s="253"/>
      <c r="DB107" s="253"/>
      <c r="DC107" s="253"/>
      <c r="DD107" s="253"/>
      <c r="DE107" s="253"/>
      <c r="DF107" s="253"/>
      <c r="DG107" s="253"/>
      <c r="DH107" s="253"/>
      <c r="DI107" s="253"/>
      <c r="DJ107" s="253" t="s">
        <v>175</v>
      </c>
      <c r="DK107" s="253"/>
      <c r="DL107" s="253"/>
      <c r="DM107" s="253"/>
      <c r="DN107" s="253"/>
      <c r="DO107" s="253"/>
      <c r="DP107" s="253"/>
      <c r="DQ107" s="253"/>
      <c r="DR107" s="253"/>
      <c r="DS107" s="253"/>
      <c r="DT107" s="253"/>
      <c r="DU107" s="253"/>
      <c r="DV107" s="253"/>
      <c r="DW107" s="253"/>
      <c r="DX107" s="253"/>
      <c r="DY107" s="253"/>
      <c r="DZ107" s="253"/>
      <c r="EA107" s="253"/>
      <c r="EB107" s="253" t="s">
        <v>2</v>
      </c>
      <c r="EC107" s="253"/>
      <c r="ED107" s="253"/>
      <c r="EE107" s="253"/>
      <c r="EF107" s="253"/>
      <c r="EG107" s="253"/>
      <c r="EH107" s="253"/>
      <c r="EI107" s="253"/>
      <c r="EJ107" s="253"/>
      <c r="EK107" s="253"/>
      <c r="EL107" s="253"/>
      <c r="EM107" s="253"/>
      <c r="EN107" s="253"/>
      <c r="EO107" s="253"/>
      <c r="EP107" s="253"/>
      <c r="EQ107" s="253"/>
      <c r="ER107" s="253"/>
      <c r="ES107" s="253"/>
      <c r="ET107" s="253" t="s">
        <v>1</v>
      </c>
      <c r="EU107" s="253"/>
      <c r="EV107" s="253"/>
      <c r="EW107" s="253"/>
      <c r="EX107" s="253"/>
      <c r="EY107" s="253"/>
      <c r="EZ107" s="253"/>
      <c r="FA107" s="253"/>
      <c r="FB107" s="253"/>
      <c r="FC107" s="253"/>
      <c r="FD107" s="253"/>
      <c r="FE107" s="253"/>
      <c r="FF107" s="253"/>
      <c r="FG107" s="253"/>
      <c r="FH107" s="253"/>
      <c r="FI107" s="253"/>
      <c r="FJ107" s="253"/>
      <c r="FK107" s="256"/>
      <c r="FL107" s="39"/>
      <c r="FM107" s="39"/>
      <c r="FN107" s="39"/>
    </row>
    <row r="108" spans="1:194" s="13" customFormat="1" ht="12" customHeight="1" thickBot="1">
      <c r="A108" s="158">
        <v>1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98">
        <v>2</v>
      </c>
      <c r="CA108" s="98"/>
      <c r="CB108" s="98"/>
      <c r="CC108" s="98"/>
      <c r="CD108" s="98"/>
      <c r="CE108" s="98"/>
      <c r="CF108" s="98"/>
      <c r="CG108" s="98">
        <v>3</v>
      </c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255">
        <v>4</v>
      </c>
      <c r="CS108" s="255"/>
      <c r="CT108" s="255"/>
      <c r="CU108" s="255"/>
      <c r="CV108" s="255"/>
      <c r="CW108" s="255"/>
      <c r="CX108" s="2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>
        <v>5</v>
      </c>
      <c r="DK108" s="255"/>
      <c r="DL108" s="255"/>
      <c r="DM108" s="255"/>
      <c r="DN108" s="255"/>
      <c r="DO108" s="255"/>
      <c r="DP108" s="255"/>
      <c r="DQ108" s="255"/>
      <c r="DR108" s="255"/>
      <c r="DS108" s="255"/>
      <c r="DT108" s="255"/>
      <c r="DU108" s="255"/>
      <c r="DV108" s="255"/>
      <c r="DW108" s="255"/>
      <c r="DX108" s="255"/>
      <c r="DY108" s="255"/>
      <c r="DZ108" s="255"/>
      <c r="EA108" s="255"/>
      <c r="EB108" s="255">
        <v>6</v>
      </c>
      <c r="EC108" s="255"/>
      <c r="ED108" s="255"/>
      <c r="EE108" s="255"/>
      <c r="EF108" s="255"/>
      <c r="EG108" s="255"/>
      <c r="EH108" s="255"/>
      <c r="EI108" s="255"/>
      <c r="EJ108" s="255"/>
      <c r="EK108" s="255"/>
      <c r="EL108" s="255"/>
      <c r="EM108" s="255"/>
      <c r="EN108" s="255"/>
      <c r="EO108" s="255"/>
      <c r="EP108" s="255"/>
      <c r="EQ108" s="255"/>
      <c r="ER108" s="255"/>
      <c r="ES108" s="255"/>
      <c r="ET108" s="255">
        <v>7</v>
      </c>
      <c r="EU108" s="255"/>
      <c r="EV108" s="255"/>
      <c r="EW108" s="255"/>
      <c r="EX108" s="255"/>
      <c r="EY108" s="255"/>
      <c r="EZ108" s="255"/>
      <c r="FA108" s="255"/>
      <c r="FB108" s="255"/>
      <c r="FC108" s="255"/>
      <c r="FD108" s="255"/>
      <c r="FE108" s="255"/>
      <c r="FF108" s="255"/>
      <c r="FG108" s="255"/>
      <c r="FH108" s="255"/>
      <c r="FI108" s="255"/>
      <c r="FJ108" s="255"/>
      <c r="FK108" s="269"/>
      <c r="FL108" s="40"/>
      <c r="FM108" s="40"/>
      <c r="FN108" s="40"/>
    </row>
    <row r="109" spans="1:194" ht="25.5" customHeight="1">
      <c r="A109" s="207" t="s">
        <v>98</v>
      </c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8"/>
      <c r="BZ109" s="138" t="s">
        <v>95</v>
      </c>
      <c r="CA109" s="139"/>
      <c r="CB109" s="139"/>
      <c r="CC109" s="139"/>
      <c r="CD109" s="139"/>
      <c r="CE109" s="139"/>
      <c r="CF109" s="139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254">
        <f>CR110-CR138</f>
        <v>-25713</v>
      </c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>
        <f>DJ110-DJ138</f>
        <v>-1685818.17</v>
      </c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>
        <f>EB110-EB138</f>
        <v>0</v>
      </c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>
        <f>SUM(CR109:ES109)</f>
        <v>-1711531.17</v>
      </c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  <c r="FF109" s="254"/>
      <c r="FG109" s="254"/>
      <c r="FH109" s="254"/>
      <c r="FI109" s="254"/>
      <c r="FJ109" s="254"/>
      <c r="FK109" s="270"/>
    </row>
    <row r="110" spans="1:194" ht="23.25" customHeight="1">
      <c r="A110" s="124" t="s">
        <v>235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5"/>
      <c r="BZ110" s="65" t="s">
        <v>101</v>
      </c>
      <c r="CA110" s="66"/>
      <c r="CB110" s="66"/>
      <c r="CC110" s="66"/>
      <c r="CD110" s="66"/>
      <c r="CE110" s="66"/>
      <c r="CF110" s="66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233">
        <f>CR111+CR115+CR119+CR123+CR127+CR131</f>
        <v>-27339</v>
      </c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>
        <f>DJ111+DJ115+DJ119+DJ123+DJ127+DJ131</f>
        <v>640483.16000000015</v>
      </c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33"/>
      <c r="DW110" s="233"/>
      <c r="DX110" s="233"/>
      <c r="DY110" s="233"/>
      <c r="DZ110" s="233"/>
      <c r="EA110" s="233"/>
      <c r="EB110" s="233">
        <f>EB111+EB115+EB119+EB123+EB127+EB131</f>
        <v>0</v>
      </c>
      <c r="EC110" s="233"/>
      <c r="ED110" s="233"/>
      <c r="EE110" s="233"/>
      <c r="EF110" s="233"/>
      <c r="EG110" s="233"/>
      <c r="EH110" s="233"/>
      <c r="EI110" s="233"/>
      <c r="EJ110" s="233"/>
      <c r="EK110" s="233"/>
      <c r="EL110" s="233"/>
      <c r="EM110" s="233"/>
      <c r="EN110" s="233"/>
      <c r="EO110" s="233"/>
      <c r="EP110" s="233"/>
      <c r="EQ110" s="233"/>
      <c r="ER110" s="233"/>
      <c r="ES110" s="233"/>
      <c r="ET110" s="233">
        <f>SUM(CR110:ES110)</f>
        <v>613144.16000000015</v>
      </c>
      <c r="EU110" s="233"/>
      <c r="EV110" s="233"/>
      <c r="EW110" s="233"/>
      <c r="EX110" s="233"/>
      <c r="EY110" s="233"/>
      <c r="EZ110" s="233"/>
      <c r="FA110" s="233"/>
      <c r="FB110" s="233"/>
      <c r="FC110" s="233"/>
      <c r="FD110" s="233"/>
      <c r="FE110" s="233"/>
      <c r="FF110" s="233"/>
      <c r="FG110" s="233"/>
      <c r="FH110" s="233"/>
      <c r="FI110" s="233"/>
      <c r="FJ110" s="233"/>
      <c r="FK110" s="234"/>
      <c r="FM110" s="229"/>
      <c r="FN110" s="229"/>
      <c r="FO110" s="229"/>
      <c r="FP110" s="229"/>
      <c r="FQ110" s="229"/>
      <c r="FR110" s="229"/>
      <c r="FS110" s="229"/>
      <c r="FT110" s="229"/>
      <c r="FU110" s="229"/>
      <c r="FV110" s="229"/>
      <c r="FW110" s="229"/>
      <c r="FX110" s="229"/>
      <c r="FY110" s="229"/>
      <c r="FZ110" s="47"/>
      <c r="GA110" s="229"/>
      <c r="GB110" s="229"/>
      <c r="GC110" s="229"/>
      <c r="GD110" s="229"/>
      <c r="GE110" s="229"/>
      <c r="GF110" s="229"/>
      <c r="GG110" s="229"/>
      <c r="GH110" s="229"/>
      <c r="GI110" s="229"/>
      <c r="GJ110" s="229"/>
      <c r="GK110" s="229"/>
      <c r="GL110" s="229"/>
    </row>
    <row r="111" spans="1:194" ht="15" customHeight="1">
      <c r="A111" s="126" t="s">
        <v>209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7"/>
      <c r="BZ111" s="65" t="s">
        <v>102</v>
      </c>
      <c r="CA111" s="66"/>
      <c r="CB111" s="66"/>
      <c r="CC111" s="66"/>
      <c r="CD111" s="66"/>
      <c r="CE111" s="66"/>
      <c r="CF111" s="66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233">
        <f>CR112-CR114</f>
        <v>0</v>
      </c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3"/>
      <c r="DD111" s="233"/>
      <c r="DE111" s="233"/>
      <c r="DF111" s="233"/>
      <c r="DG111" s="233"/>
      <c r="DH111" s="233"/>
      <c r="DI111" s="233"/>
      <c r="DJ111" s="233">
        <f>DJ112-DJ114</f>
        <v>80464.730000000447</v>
      </c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33"/>
      <c r="DW111" s="233"/>
      <c r="DX111" s="233"/>
      <c r="DY111" s="233"/>
      <c r="DZ111" s="233"/>
      <c r="EA111" s="233"/>
      <c r="EB111" s="233">
        <f>EB112-EB114</f>
        <v>0</v>
      </c>
      <c r="EC111" s="233"/>
      <c r="ED111" s="233"/>
      <c r="EE111" s="233"/>
      <c r="EF111" s="233"/>
      <c r="EG111" s="233"/>
      <c r="EH111" s="233"/>
      <c r="EI111" s="233"/>
      <c r="EJ111" s="233"/>
      <c r="EK111" s="233"/>
      <c r="EL111" s="233"/>
      <c r="EM111" s="233"/>
      <c r="EN111" s="233"/>
      <c r="EO111" s="233"/>
      <c r="EP111" s="233"/>
      <c r="EQ111" s="233"/>
      <c r="ER111" s="233"/>
      <c r="ES111" s="233"/>
      <c r="ET111" s="233">
        <f>SUM(CR111:ES111)</f>
        <v>80464.730000000447</v>
      </c>
      <c r="EU111" s="233"/>
      <c r="EV111" s="233"/>
      <c r="EW111" s="233"/>
      <c r="EX111" s="233"/>
      <c r="EY111" s="233"/>
      <c r="EZ111" s="233"/>
      <c r="FA111" s="233"/>
      <c r="FB111" s="233"/>
      <c r="FC111" s="233"/>
      <c r="FD111" s="233"/>
      <c r="FE111" s="233"/>
      <c r="FF111" s="233"/>
      <c r="FG111" s="233"/>
      <c r="FH111" s="233"/>
      <c r="FI111" s="233"/>
      <c r="FJ111" s="233"/>
      <c r="FK111" s="234"/>
      <c r="FM111" s="32" t="s">
        <v>258</v>
      </c>
    </row>
    <row r="112" spans="1:194" ht="12" customHeight="1">
      <c r="A112" s="128" t="s">
        <v>23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9"/>
      <c r="BZ112" s="79" t="s">
        <v>103</v>
      </c>
      <c r="CA112" s="80"/>
      <c r="CB112" s="80"/>
      <c r="CC112" s="80"/>
      <c r="CD112" s="80"/>
      <c r="CE112" s="80"/>
      <c r="CF112" s="81"/>
      <c r="CG112" s="73">
        <v>510</v>
      </c>
      <c r="CH112" s="74"/>
      <c r="CI112" s="74"/>
      <c r="CJ112" s="74"/>
      <c r="CK112" s="74"/>
      <c r="CL112" s="74"/>
      <c r="CM112" s="74"/>
      <c r="CN112" s="74"/>
      <c r="CO112" s="74"/>
      <c r="CP112" s="74"/>
      <c r="CQ112" s="75"/>
      <c r="CR112" s="235">
        <v>245012.4</v>
      </c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7"/>
      <c r="DJ112" s="235">
        <v>19169279.699999999</v>
      </c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36"/>
      <c r="DX112" s="236"/>
      <c r="DY112" s="236"/>
      <c r="DZ112" s="236"/>
      <c r="EA112" s="237"/>
      <c r="EB112" s="235"/>
      <c r="EC112" s="236"/>
      <c r="ED112" s="236"/>
      <c r="EE112" s="236"/>
      <c r="EF112" s="236"/>
      <c r="EG112" s="236"/>
      <c r="EH112" s="236"/>
      <c r="EI112" s="236"/>
      <c r="EJ112" s="236"/>
      <c r="EK112" s="236"/>
      <c r="EL112" s="236"/>
      <c r="EM112" s="236"/>
      <c r="EN112" s="236"/>
      <c r="EO112" s="236"/>
      <c r="EP112" s="236"/>
      <c r="EQ112" s="236"/>
      <c r="ER112" s="236"/>
      <c r="ES112" s="237"/>
      <c r="ET112" s="241">
        <f>SUM(CR112:ES113)</f>
        <v>19414292.099999998</v>
      </c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3"/>
    </row>
    <row r="113" spans="1:194" ht="12" customHeight="1">
      <c r="A113" s="196" t="s">
        <v>210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7"/>
      <c r="BZ113" s="82"/>
      <c r="CA113" s="83"/>
      <c r="CB113" s="83"/>
      <c r="CC113" s="83"/>
      <c r="CD113" s="83"/>
      <c r="CE113" s="83"/>
      <c r="CF113" s="84"/>
      <c r="CG113" s="76"/>
      <c r="CH113" s="77"/>
      <c r="CI113" s="77"/>
      <c r="CJ113" s="77"/>
      <c r="CK113" s="77"/>
      <c r="CL113" s="77"/>
      <c r="CM113" s="77"/>
      <c r="CN113" s="77"/>
      <c r="CO113" s="77"/>
      <c r="CP113" s="77"/>
      <c r="CQ113" s="78"/>
      <c r="CR113" s="238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40"/>
      <c r="DJ113" s="238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40"/>
      <c r="EB113" s="238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40"/>
      <c r="ET113" s="244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6"/>
      <c r="FM113" s="230" t="s">
        <v>259</v>
      </c>
      <c r="FN113" s="230"/>
      <c r="FO113" s="230"/>
      <c r="FP113" s="230"/>
      <c r="FQ113" s="230"/>
      <c r="FR113" s="230"/>
      <c r="FS113" s="230"/>
      <c r="FT113" s="230"/>
      <c r="FU113" s="230"/>
      <c r="FV113" s="230"/>
      <c r="FW113" s="230"/>
      <c r="FX113" s="230"/>
      <c r="FY113" s="230"/>
      <c r="FZ113" s="230"/>
      <c r="GA113" s="230"/>
      <c r="GB113" s="230"/>
      <c r="GC113" s="230"/>
      <c r="GD113" s="230"/>
      <c r="GE113" s="230"/>
      <c r="GF113" s="230"/>
      <c r="GG113" s="230"/>
      <c r="GH113" s="230"/>
      <c r="GI113" s="230"/>
      <c r="GJ113" s="230"/>
      <c r="GK113" s="230"/>
      <c r="GL113" s="230"/>
    </row>
    <row r="114" spans="1:194" ht="15" customHeight="1">
      <c r="A114" s="135" t="s">
        <v>211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6"/>
      <c r="BZ114" s="65" t="s">
        <v>104</v>
      </c>
      <c r="CA114" s="66"/>
      <c r="CB114" s="66"/>
      <c r="CC114" s="66"/>
      <c r="CD114" s="66"/>
      <c r="CE114" s="66"/>
      <c r="CF114" s="66"/>
      <c r="CG114" s="97">
        <v>610</v>
      </c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250">
        <v>245012.4</v>
      </c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>
        <v>19088814.969999999</v>
      </c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33">
        <f>SUM(CR114:ES114)</f>
        <v>19333827.369999997</v>
      </c>
      <c r="EU114" s="233"/>
      <c r="EV114" s="233"/>
      <c r="EW114" s="233"/>
      <c r="EX114" s="233"/>
      <c r="EY114" s="233"/>
      <c r="EZ114" s="233"/>
      <c r="FA114" s="233"/>
      <c r="FB114" s="233"/>
      <c r="FC114" s="233"/>
      <c r="FD114" s="233"/>
      <c r="FE114" s="233"/>
      <c r="FF114" s="233"/>
      <c r="FG114" s="233"/>
      <c r="FH114" s="233"/>
      <c r="FI114" s="233"/>
      <c r="FJ114" s="233"/>
      <c r="FK114" s="234"/>
      <c r="FM114" s="230"/>
      <c r="FN114" s="230"/>
      <c r="FO114" s="230"/>
      <c r="FP114" s="230"/>
      <c r="FQ114" s="230"/>
      <c r="FR114" s="230"/>
      <c r="FS114" s="230"/>
      <c r="FT114" s="230"/>
      <c r="FU114" s="230"/>
      <c r="FV114" s="230"/>
      <c r="FW114" s="230"/>
      <c r="FX114" s="230"/>
      <c r="FY114" s="230"/>
      <c r="FZ114" s="230"/>
      <c r="GA114" s="230"/>
      <c r="GB114" s="230"/>
      <c r="GC114" s="230"/>
      <c r="GD114" s="230"/>
      <c r="GE114" s="230"/>
      <c r="GF114" s="230"/>
      <c r="GG114" s="230"/>
      <c r="GH114" s="230"/>
      <c r="GI114" s="230"/>
      <c r="GJ114" s="230"/>
      <c r="GK114" s="230"/>
      <c r="GL114" s="230"/>
    </row>
    <row r="115" spans="1:194" ht="15" customHeight="1">
      <c r="A115" s="126" t="s">
        <v>212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7"/>
      <c r="BZ115" s="65" t="s">
        <v>105</v>
      </c>
      <c r="CA115" s="66"/>
      <c r="CB115" s="66"/>
      <c r="CC115" s="66"/>
      <c r="CD115" s="66"/>
      <c r="CE115" s="66"/>
      <c r="CF115" s="66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233">
        <f>CR116-CR118</f>
        <v>0</v>
      </c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>
        <f>DJ116-DJ118</f>
        <v>0</v>
      </c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33"/>
      <c r="DW115" s="233"/>
      <c r="DX115" s="233"/>
      <c r="DY115" s="233"/>
      <c r="DZ115" s="233"/>
      <c r="EA115" s="233"/>
      <c r="EB115" s="233">
        <f>EB116-EB118</f>
        <v>0</v>
      </c>
      <c r="EC115" s="233"/>
      <c r="ED115" s="233"/>
      <c r="EE115" s="233"/>
      <c r="EF115" s="233"/>
      <c r="EG115" s="233"/>
      <c r="EH115" s="233"/>
      <c r="EI115" s="233"/>
      <c r="EJ115" s="233"/>
      <c r="EK115" s="233"/>
      <c r="EL115" s="233"/>
      <c r="EM115" s="233"/>
      <c r="EN115" s="233"/>
      <c r="EO115" s="233"/>
      <c r="EP115" s="233"/>
      <c r="EQ115" s="233"/>
      <c r="ER115" s="233"/>
      <c r="ES115" s="233"/>
      <c r="ET115" s="233">
        <f>SUM(CR115:ES115)</f>
        <v>0</v>
      </c>
      <c r="EU115" s="233"/>
      <c r="EV115" s="233"/>
      <c r="EW115" s="233"/>
      <c r="EX115" s="233"/>
      <c r="EY115" s="233"/>
      <c r="EZ115" s="233"/>
      <c r="FA115" s="233"/>
      <c r="FB115" s="233"/>
      <c r="FC115" s="233"/>
      <c r="FD115" s="233"/>
      <c r="FE115" s="233"/>
      <c r="FF115" s="233"/>
      <c r="FG115" s="233"/>
      <c r="FH115" s="233"/>
      <c r="FI115" s="233"/>
      <c r="FJ115" s="233"/>
      <c r="FK115" s="234"/>
      <c r="FM115" s="230"/>
      <c r="FN115" s="230"/>
      <c r="FO115" s="230"/>
      <c r="FP115" s="230"/>
      <c r="FQ115" s="230"/>
      <c r="FR115" s="230"/>
      <c r="FS115" s="230"/>
      <c r="FT115" s="230"/>
      <c r="FU115" s="230"/>
      <c r="FV115" s="230"/>
      <c r="FW115" s="230"/>
      <c r="FX115" s="230"/>
      <c r="FY115" s="230"/>
      <c r="FZ115" s="230"/>
      <c r="GA115" s="230"/>
      <c r="GB115" s="230"/>
      <c r="GC115" s="230"/>
      <c r="GD115" s="230"/>
      <c r="GE115" s="230"/>
      <c r="GF115" s="230"/>
      <c r="GG115" s="230"/>
      <c r="GH115" s="230"/>
      <c r="GI115" s="230"/>
      <c r="GJ115" s="230"/>
      <c r="GK115" s="230"/>
      <c r="GL115" s="230"/>
    </row>
    <row r="116" spans="1:194" ht="12" customHeight="1">
      <c r="A116" s="128" t="s">
        <v>23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9"/>
      <c r="BZ116" s="79" t="s">
        <v>106</v>
      </c>
      <c r="CA116" s="80"/>
      <c r="CB116" s="80"/>
      <c r="CC116" s="80"/>
      <c r="CD116" s="80"/>
      <c r="CE116" s="80"/>
      <c r="CF116" s="81"/>
      <c r="CG116" s="73">
        <v>520</v>
      </c>
      <c r="CH116" s="74"/>
      <c r="CI116" s="74"/>
      <c r="CJ116" s="74"/>
      <c r="CK116" s="74"/>
      <c r="CL116" s="74"/>
      <c r="CM116" s="74"/>
      <c r="CN116" s="74"/>
      <c r="CO116" s="74"/>
      <c r="CP116" s="74"/>
      <c r="CQ116" s="75"/>
      <c r="CR116" s="235"/>
      <c r="CS116" s="236"/>
      <c r="CT116" s="236"/>
      <c r="CU116" s="236"/>
      <c r="CV116" s="236"/>
      <c r="CW116" s="236"/>
      <c r="CX116" s="236"/>
      <c r="CY116" s="236"/>
      <c r="CZ116" s="236"/>
      <c r="DA116" s="236"/>
      <c r="DB116" s="236"/>
      <c r="DC116" s="236"/>
      <c r="DD116" s="236"/>
      <c r="DE116" s="236"/>
      <c r="DF116" s="236"/>
      <c r="DG116" s="236"/>
      <c r="DH116" s="236"/>
      <c r="DI116" s="237"/>
      <c r="DJ116" s="235"/>
      <c r="DK116" s="236"/>
      <c r="DL116" s="236"/>
      <c r="DM116" s="236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6"/>
      <c r="DX116" s="236"/>
      <c r="DY116" s="236"/>
      <c r="DZ116" s="236"/>
      <c r="EA116" s="237"/>
      <c r="EB116" s="235"/>
      <c r="EC116" s="236"/>
      <c r="ED116" s="236"/>
      <c r="EE116" s="236"/>
      <c r="EF116" s="236"/>
      <c r="EG116" s="236"/>
      <c r="EH116" s="236"/>
      <c r="EI116" s="236"/>
      <c r="EJ116" s="236"/>
      <c r="EK116" s="236"/>
      <c r="EL116" s="236"/>
      <c r="EM116" s="236"/>
      <c r="EN116" s="236"/>
      <c r="EO116" s="236"/>
      <c r="EP116" s="236"/>
      <c r="EQ116" s="236"/>
      <c r="ER116" s="236"/>
      <c r="ES116" s="237"/>
      <c r="ET116" s="241">
        <f>SUM(CR116:ES117)</f>
        <v>0</v>
      </c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3"/>
    </row>
    <row r="117" spans="1:194" ht="12" customHeight="1">
      <c r="A117" s="209" t="s">
        <v>213</v>
      </c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10"/>
      <c r="BZ117" s="82"/>
      <c r="CA117" s="83"/>
      <c r="CB117" s="83"/>
      <c r="CC117" s="83"/>
      <c r="CD117" s="83"/>
      <c r="CE117" s="83"/>
      <c r="CF117" s="84"/>
      <c r="CG117" s="76"/>
      <c r="CH117" s="77"/>
      <c r="CI117" s="77"/>
      <c r="CJ117" s="77"/>
      <c r="CK117" s="77"/>
      <c r="CL117" s="77"/>
      <c r="CM117" s="77"/>
      <c r="CN117" s="77"/>
      <c r="CO117" s="77"/>
      <c r="CP117" s="77"/>
      <c r="CQ117" s="78"/>
      <c r="CR117" s="238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40"/>
      <c r="DJ117" s="238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40"/>
      <c r="EB117" s="238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40"/>
      <c r="ET117" s="244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6"/>
    </row>
    <row r="118" spans="1:194" ht="15" customHeight="1">
      <c r="A118" s="211" t="s">
        <v>214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2"/>
      <c r="BZ118" s="65" t="s">
        <v>107</v>
      </c>
      <c r="CA118" s="66"/>
      <c r="CB118" s="66"/>
      <c r="CC118" s="66"/>
      <c r="CD118" s="66"/>
      <c r="CE118" s="66"/>
      <c r="CF118" s="66"/>
      <c r="CG118" s="97">
        <v>620</v>
      </c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250"/>
      <c r="CS118" s="250"/>
      <c r="CT118" s="250"/>
      <c r="CU118" s="250"/>
      <c r="CV118" s="250"/>
      <c r="CW118" s="250"/>
      <c r="CX118" s="250"/>
      <c r="CY118" s="250"/>
      <c r="CZ118" s="250"/>
      <c r="DA118" s="250"/>
      <c r="DB118" s="250"/>
      <c r="DC118" s="250"/>
      <c r="DD118" s="250"/>
      <c r="DE118" s="250"/>
      <c r="DF118" s="250"/>
      <c r="DG118" s="250"/>
      <c r="DH118" s="250"/>
      <c r="DI118" s="250"/>
      <c r="DJ118" s="250"/>
      <c r="DK118" s="250"/>
      <c r="DL118" s="250"/>
      <c r="DM118" s="250"/>
      <c r="DN118" s="250"/>
      <c r="DO118" s="250"/>
      <c r="DP118" s="250"/>
      <c r="DQ118" s="250"/>
      <c r="DR118" s="250"/>
      <c r="DS118" s="250"/>
      <c r="DT118" s="250"/>
      <c r="DU118" s="250"/>
      <c r="DV118" s="250"/>
      <c r="DW118" s="250"/>
      <c r="DX118" s="250"/>
      <c r="DY118" s="250"/>
      <c r="DZ118" s="250"/>
      <c r="EA118" s="250"/>
      <c r="EB118" s="250"/>
      <c r="EC118" s="250"/>
      <c r="ED118" s="250"/>
      <c r="EE118" s="250"/>
      <c r="EF118" s="250"/>
      <c r="EG118" s="250"/>
      <c r="EH118" s="250"/>
      <c r="EI118" s="250"/>
      <c r="EJ118" s="250"/>
      <c r="EK118" s="250"/>
      <c r="EL118" s="250"/>
      <c r="EM118" s="250"/>
      <c r="EN118" s="250"/>
      <c r="EO118" s="250"/>
      <c r="EP118" s="250"/>
      <c r="EQ118" s="250"/>
      <c r="ER118" s="250"/>
      <c r="ES118" s="250"/>
      <c r="ET118" s="233">
        <f>SUM(CR118:ES118)</f>
        <v>0</v>
      </c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4"/>
    </row>
    <row r="119" spans="1:194" ht="15" customHeight="1">
      <c r="A119" s="126" t="s">
        <v>96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7"/>
      <c r="BZ119" s="65" t="s">
        <v>108</v>
      </c>
      <c r="CA119" s="66"/>
      <c r="CB119" s="66"/>
      <c r="CC119" s="66"/>
      <c r="CD119" s="66"/>
      <c r="CE119" s="66"/>
      <c r="CF119" s="66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233">
        <f>CR120-CR122</f>
        <v>0</v>
      </c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>
        <f>DJ120-DJ122</f>
        <v>0</v>
      </c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>
        <f>EB120-EB122</f>
        <v>0</v>
      </c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>
        <f>SUM(CR119:ES119)</f>
        <v>0</v>
      </c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4"/>
    </row>
    <row r="120" spans="1:194" ht="12" customHeight="1">
      <c r="A120" s="128" t="s">
        <v>23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9"/>
      <c r="BZ120" s="79" t="s">
        <v>109</v>
      </c>
      <c r="CA120" s="80"/>
      <c r="CB120" s="80"/>
      <c r="CC120" s="80"/>
      <c r="CD120" s="80"/>
      <c r="CE120" s="80"/>
      <c r="CF120" s="81"/>
      <c r="CG120" s="73">
        <v>530</v>
      </c>
      <c r="CH120" s="74"/>
      <c r="CI120" s="74"/>
      <c r="CJ120" s="74"/>
      <c r="CK120" s="74"/>
      <c r="CL120" s="74"/>
      <c r="CM120" s="74"/>
      <c r="CN120" s="74"/>
      <c r="CO120" s="74"/>
      <c r="CP120" s="74"/>
      <c r="CQ120" s="75"/>
      <c r="CR120" s="235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7"/>
      <c r="DJ120" s="235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36"/>
      <c r="DX120" s="236"/>
      <c r="DY120" s="236"/>
      <c r="DZ120" s="236"/>
      <c r="EA120" s="237"/>
      <c r="EB120" s="235"/>
      <c r="EC120" s="236"/>
      <c r="ED120" s="236"/>
      <c r="EE120" s="236"/>
      <c r="EF120" s="236"/>
      <c r="EG120" s="236"/>
      <c r="EH120" s="236"/>
      <c r="EI120" s="236"/>
      <c r="EJ120" s="236"/>
      <c r="EK120" s="236"/>
      <c r="EL120" s="236"/>
      <c r="EM120" s="236"/>
      <c r="EN120" s="236"/>
      <c r="EO120" s="236"/>
      <c r="EP120" s="236"/>
      <c r="EQ120" s="236"/>
      <c r="ER120" s="236"/>
      <c r="ES120" s="237"/>
      <c r="ET120" s="241">
        <f>SUM(CR120:ES121)</f>
        <v>0</v>
      </c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3"/>
    </row>
    <row r="121" spans="1:194" ht="12" customHeight="1">
      <c r="A121" s="196" t="s">
        <v>99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7"/>
      <c r="BZ121" s="82"/>
      <c r="CA121" s="83"/>
      <c r="CB121" s="83"/>
      <c r="CC121" s="83"/>
      <c r="CD121" s="83"/>
      <c r="CE121" s="83"/>
      <c r="CF121" s="84"/>
      <c r="CG121" s="76"/>
      <c r="CH121" s="77"/>
      <c r="CI121" s="77"/>
      <c r="CJ121" s="77"/>
      <c r="CK121" s="77"/>
      <c r="CL121" s="77"/>
      <c r="CM121" s="77"/>
      <c r="CN121" s="77"/>
      <c r="CO121" s="77"/>
      <c r="CP121" s="77"/>
      <c r="CQ121" s="78"/>
      <c r="CR121" s="238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0"/>
      <c r="DJ121" s="238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40"/>
      <c r="EB121" s="238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40"/>
      <c r="ET121" s="244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6"/>
    </row>
    <row r="122" spans="1:194" ht="15" customHeight="1">
      <c r="A122" s="135" t="s">
        <v>100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6"/>
      <c r="BZ122" s="65" t="s">
        <v>110</v>
      </c>
      <c r="CA122" s="66"/>
      <c r="CB122" s="66"/>
      <c r="CC122" s="66"/>
      <c r="CD122" s="66"/>
      <c r="CE122" s="66"/>
      <c r="CF122" s="66"/>
      <c r="CG122" s="97">
        <v>630</v>
      </c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250"/>
      <c r="CS122" s="250"/>
      <c r="CT122" s="250"/>
      <c r="CU122" s="250"/>
      <c r="CV122" s="250"/>
      <c r="CW122" s="250"/>
      <c r="CX122" s="250"/>
      <c r="CY122" s="250"/>
      <c r="CZ122" s="250"/>
      <c r="DA122" s="250"/>
      <c r="DB122" s="250"/>
      <c r="DC122" s="250"/>
      <c r="DD122" s="250"/>
      <c r="DE122" s="250"/>
      <c r="DF122" s="250"/>
      <c r="DG122" s="250"/>
      <c r="DH122" s="250"/>
      <c r="DI122" s="250"/>
      <c r="DJ122" s="250"/>
      <c r="DK122" s="250"/>
      <c r="DL122" s="250"/>
      <c r="DM122" s="250"/>
      <c r="DN122" s="250"/>
      <c r="DO122" s="250"/>
      <c r="DP122" s="250"/>
      <c r="DQ122" s="250"/>
      <c r="DR122" s="250"/>
      <c r="DS122" s="250"/>
      <c r="DT122" s="250"/>
      <c r="DU122" s="250"/>
      <c r="DV122" s="250"/>
      <c r="DW122" s="250"/>
      <c r="DX122" s="250"/>
      <c r="DY122" s="250"/>
      <c r="DZ122" s="250"/>
      <c r="EA122" s="250"/>
      <c r="EB122" s="250"/>
      <c r="EC122" s="250"/>
      <c r="ED122" s="250"/>
      <c r="EE122" s="250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33">
        <f>SUM(CR122:ES122)</f>
        <v>0</v>
      </c>
      <c r="EU122" s="233"/>
      <c r="EV122" s="233"/>
      <c r="EW122" s="233"/>
      <c r="EX122" s="233"/>
      <c r="EY122" s="233"/>
      <c r="EZ122" s="233"/>
      <c r="FA122" s="233"/>
      <c r="FB122" s="233"/>
      <c r="FC122" s="233"/>
      <c r="FD122" s="233"/>
      <c r="FE122" s="233"/>
      <c r="FF122" s="233"/>
      <c r="FG122" s="233"/>
      <c r="FH122" s="233"/>
      <c r="FI122" s="233"/>
      <c r="FJ122" s="233"/>
      <c r="FK122" s="234"/>
    </row>
    <row r="123" spans="1:194" ht="15" customHeight="1">
      <c r="A123" s="126" t="s">
        <v>215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7"/>
      <c r="BZ123" s="65" t="s">
        <v>111</v>
      </c>
      <c r="CA123" s="66"/>
      <c r="CB123" s="66"/>
      <c r="CC123" s="66"/>
      <c r="CD123" s="66"/>
      <c r="CE123" s="66"/>
      <c r="CF123" s="66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233">
        <f>CR124-CR126</f>
        <v>0</v>
      </c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>
        <f>DJ124-DJ126</f>
        <v>0</v>
      </c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33"/>
      <c r="DX123" s="233"/>
      <c r="DY123" s="233"/>
      <c r="DZ123" s="233"/>
      <c r="EA123" s="233"/>
      <c r="EB123" s="233">
        <f>EB124-EB126</f>
        <v>0</v>
      </c>
      <c r="EC123" s="233"/>
      <c r="ED123" s="233"/>
      <c r="EE123" s="233"/>
      <c r="EF123" s="233"/>
      <c r="EG123" s="233"/>
      <c r="EH123" s="233"/>
      <c r="EI123" s="233"/>
      <c r="EJ123" s="233"/>
      <c r="EK123" s="233"/>
      <c r="EL123" s="233"/>
      <c r="EM123" s="233"/>
      <c r="EN123" s="233"/>
      <c r="EO123" s="233"/>
      <c r="EP123" s="233"/>
      <c r="EQ123" s="233"/>
      <c r="ER123" s="233"/>
      <c r="ES123" s="233"/>
      <c r="ET123" s="233">
        <f>SUM(CR123:ES123)</f>
        <v>0</v>
      </c>
      <c r="EU123" s="233"/>
      <c r="EV123" s="233"/>
      <c r="EW123" s="233"/>
      <c r="EX123" s="233"/>
      <c r="EY123" s="233"/>
      <c r="EZ123" s="233"/>
      <c r="FA123" s="233"/>
      <c r="FB123" s="233"/>
      <c r="FC123" s="233"/>
      <c r="FD123" s="233"/>
      <c r="FE123" s="233"/>
      <c r="FF123" s="233"/>
      <c r="FG123" s="233"/>
      <c r="FH123" s="233"/>
      <c r="FI123" s="233"/>
      <c r="FJ123" s="233"/>
      <c r="FK123" s="234"/>
    </row>
    <row r="124" spans="1:194" ht="12" customHeight="1">
      <c r="A124" s="128" t="s">
        <v>23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9"/>
      <c r="BZ124" s="79" t="s">
        <v>112</v>
      </c>
      <c r="CA124" s="80"/>
      <c r="CB124" s="80"/>
      <c r="CC124" s="80"/>
      <c r="CD124" s="80"/>
      <c r="CE124" s="80"/>
      <c r="CF124" s="81"/>
      <c r="CG124" s="73">
        <v>540</v>
      </c>
      <c r="CH124" s="74"/>
      <c r="CI124" s="74"/>
      <c r="CJ124" s="74"/>
      <c r="CK124" s="74"/>
      <c r="CL124" s="74"/>
      <c r="CM124" s="74"/>
      <c r="CN124" s="74"/>
      <c r="CO124" s="74"/>
      <c r="CP124" s="74"/>
      <c r="CQ124" s="75"/>
      <c r="CR124" s="235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7"/>
      <c r="DJ124" s="235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6"/>
      <c r="DX124" s="236"/>
      <c r="DY124" s="236"/>
      <c r="DZ124" s="236"/>
      <c r="EA124" s="237"/>
      <c r="EB124" s="235"/>
      <c r="EC124" s="236"/>
      <c r="ED124" s="236"/>
      <c r="EE124" s="236"/>
      <c r="EF124" s="236"/>
      <c r="EG124" s="236"/>
      <c r="EH124" s="236"/>
      <c r="EI124" s="236"/>
      <c r="EJ124" s="236"/>
      <c r="EK124" s="236"/>
      <c r="EL124" s="236"/>
      <c r="EM124" s="236"/>
      <c r="EN124" s="236"/>
      <c r="EO124" s="236"/>
      <c r="EP124" s="236"/>
      <c r="EQ124" s="236"/>
      <c r="ER124" s="236"/>
      <c r="ES124" s="237"/>
      <c r="ET124" s="241">
        <f>SUM(CR124:ES125)</f>
        <v>0</v>
      </c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3"/>
    </row>
    <row r="125" spans="1:194" ht="12" customHeight="1">
      <c r="A125" s="196" t="s">
        <v>216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7"/>
      <c r="BZ125" s="82"/>
      <c r="CA125" s="83"/>
      <c r="CB125" s="83"/>
      <c r="CC125" s="83"/>
      <c r="CD125" s="83"/>
      <c r="CE125" s="83"/>
      <c r="CF125" s="84"/>
      <c r="CG125" s="76"/>
      <c r="CH125" s="77"/>
      <c r="CI125" s="77"/>
      <c r="CJ125" s="77"/>
      <c r="CK125" s="77"/>
      <c r="CL125" s="77"/>
      <c r="CM125" s="77"/>
      <c r="CN125" s="77"/>
      <c r="CO125" s="77"/>
      <c r="CP125" s="77"/>
      <c r="CQ125" s="78"/>
      <c r="CR125" s="238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40"/>
      <c r="DJ125" s="238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40"/>
      <c r="EB125" s="238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40"/>
      <c r="ET125" s="244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6"/>
    </row>
    <row r="126" spans="1:194" ht="15" customHeight="1">
      <c r="A126" s="135" t="s">
        <v>217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6"/>
      <c r="BZ126" s="65" t="s">
        <v>113</v>
      </c>
      <c r="CA126" s="66"/>
      <c r="CB126" s="66"/>
      <c r="CC126" s="66"/>
      <c r="CD126" s="66"/>
      <c r="CE126" s="66"/>
      <c r="CF126" s="66"/>
      <c r="CG126" s="97">
        <v>640</v>
      </c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33">
        <f>SUM(CR126:ES126)</f>
        <v>0</v>
      </c>
      <c r="EU126" s="233"/>
      <c r="EV126" s="233"/>
      <c r="EW126" s="233"/>
      <c r="EX126" s="233"/>
      <c r="EY126" s="233"/>
      <c r="EZ126" s="233"/>
      <c r="FA126" s="233"/>
      <c r="FB126" s="233"/>
      <c r="FC126" s="233"/>
      <c r="FD126" s="233"/>
      <c r="FE126" s="233"/>
      <c r="FF126" s="233"/>
      <c r="FG126" s="233"/>
      <c r="FH126" s="233"/>
      <c r="FI126" s="233"/>
      <c r="FJ126" s="233"/>
      <c r="FK126" s="234"/>
    </row>
    <row r="127" spans="1:194" ht="15" customHeight="1">
      <c r="A127" s="126" t="s">
        <v>97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7"/>
      <c r="BZ127" s="65" t="s">
        <v>114</v>
      </c>
      <c r="CA127" s="66"/>
      <c r="CB127" s="66"/>
      <c r="CC127" s="66"/>
      <c r="CD127" s="66"/>
      <c r="CE127" s="66"/>
      <c r="CF127" s="66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233">
        <f>CR128-CR130</f>
        <v>0</v>
      </c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>
        <f>DJ128-DJ130</f>
        <v>0</v>
      </c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33"/>
      <c r="DX127" s="233"/>
      <c r="DY127" s="233"/>
      <c r="DZ127" s="233"/>
      <c r="EA127" s="233"/>
      <c r="EB127" s="233">
        <f>EB128-EB130</f>
        <v>0</v>
      </c>
      <c r="EC127" s="233"/>
      <c r="ED127" s="233"/>
      <c r="EE127" s="233"/>
      <c r="EF127" s="233"/>
      <c r="EG127" s="233"/>
      <c r="EH127" s="233"/>
      <c r="EI127" s="233"/>
      <c r="EJ127" s="233"/>
      <c r="EK127" s="233"/>
      <c r="EL127" s="233"/>
      <c r="EM127" s="233"/>
      <c r="EN127" s="233"/>
      <c r="EO127" s="233"/>
      <c r="EP127" s="233"/>
      <c r="EQ127" s="233"/>
      <c r="ER127" s="233"/>
      <c r="ES127" s="233"/>
      <c r="ET127" s="233">
        <f>SUM(CR127:ES127)</f>
        <v>0</v>
      </c>
      <c r="EU127" s="233"/>
      <c r="EV127" s="233"/>
      <c r="EW127" s="233"/>
      <c r="EX127" s="233"/>
      <c r="EY127" s="233"/>
      <c r="EZ127" s="233"/>
      <c r="FA127" s="233"/>
      <c r="FB127" s="233"/>
      <c r="FC127" s="233"/>
      <c r="FD127" s="233"/>
      <c r="FE127" s="233"/>
      <c r="FF127" s="233"/>
      <c r="FG127" s="233"/>
      <c r="FH127" s="233"/>
      <c r="FI127" s="233"/>
      <c r="FJ127" s="233"/>
      <c r="FK127" s="234"/>
    </row>
    <row r="128" spans="1:194" ht="12" customHeight="1">
      <c r="A128" s="128" t="s">
        <v>23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9"/>
      <c r="BZ128" s="79" t="s">
        <v>115</v>
      </c>
      <c r="CA128" s="80"/>
      <c r="CB128" s="80"/>
      <c r="CC128" s="80"/>
      <c r="CD128" s="80"/>
      <c r="CE128" s="80"/>
      <c r="CF128" s="81"/>
      <c r="CG128" s="73">
        <v>550</v>
      </c>
      <c r="CH128" s="74"/>
      <c r="CI128" s="74"/>
      <c r="CJ128" s="74"/>
      <c r="CK128" s="74"/>
      <c r="CL128" s="74"/>
      <c r="CM128" s="74"/>
      <c r="CN128" s="74"/>
      <c r="CO128" s="74"/>
      <c r="CP128" s="74"/>
      <c r="CQ128" s="75"/>
      <c r="CR128" s="235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7"/>
      <c r="DJ128" s="235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36"/>
      <c r="DX128" s="236"/>
      <c r="DY128" s="236"/>
      <c r="DZ128" s="236"/>
      <c r="EA128" s="237"/>
      <c r="EB128" s="235"/>
      <c r="EC128" s="236"/>
      <c r="ED128" s="236"/>
      <c r="EE128" s="236"/>
      <c r="EF128" s="236"/>
      <c r="EG128" s="236"/>
      <c r="EH128" s="236"/>
      <c r="EI128" s="236"/>
      <c r="EJ128" s="236"/>
      <c r="EK128" s="236"/>
      <c r="EL128" s="236"/>
      <c r="EM128" s="236"/>
      <c r="EN128" s="236"/>
      <c r="EO128" s="236"/>
      <c r="EP128" s="236"/>
      <c r="EQ128" s="236"/>
      <c r="ER128" s="236"/>
      <c r="ES128" s="237"/>
      <c r="ET128" s="241">
        <f>SUM(CR128:ES129)</f>
        <v>0</v>
      </c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3"/>
    </row>
    <row r="129" spans="1:194" ht="12" customHeight="1">
      <c r="A129" s="196" t="s">
        <v>218</v>
      </c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7"/>
      <c r="BZ129" s="82"/>
      <c r="CA129" s="83"/>
      <c r="CB129" s="83"/>
      <c r="CC129" s="83"/>
      <c r="CD129" s="83"/>
      <c r="CE129" s="83"/>
      <c r="CF129" s="84"/>
      <c r="CG129" s="76"/>
      <c r="CH129" s="77"/>
      <c r="CI129" s="77"/>
      <c r="CJ129" s="77"/>
      <c r="CK129" s="77"/>
      <c r="CL129" s="77"/>
      <c r="CM129" s="77"/>
      <c r="CN129" s="77"/>
      <c r="CO129" s="77"/>
      <c r="CP129" s="77"/>
      <c r="CQ129" s="78"/>
      <c r="CR129" s="238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40"/>
      <c r="DJ129" s="238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40"/>
      <c r="EB129" s="238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40"/>
      <c r="ET129" s="244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245"/>
      <c r="FF129" s="245"/>
      <c r="FG129" s="245"/>
      <c r="FH129" s="245"/>
      <c r="FI129" s="245"/>
      <c r="FJ129" s="245"/>
      <c r="FK129" s="246"/>
    </row>
    <row r="130" spans="1:194" ht="15" customHeight="1">
      <c r="A130" s="135" t="s">
        <v>219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6"/>
      <c r="BZ130" s="65" t="s">
        <v>116</v>
      </c>
      <c r="CA130" s="66"/>
      <c r="CB130" s="66"/>
      <c r="CC130" s="66"/>
      <c r="CD130" s="66"/>
      <c r="CE130" s="66"/>
      <c r="CF130" s="66"/>
      <c r="CG130" s="97">
        <v>650</v>
      </c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33">
        <f>SUM(CR130:ES130)</f>
        <v>0</v>
      </c>
      <c r="EU130" s="233"/>
      <c r="EV130" s="233"/>
      <c r="EW130" s="233"/>
      <c r="EX130" s="233"/>
      <c r="EY130" s="233"/>
      <c r="EZ130" s="233"/>
      <c r="FA130" s="233"/>
      <c r="FB130" s="233"/>
      <c r="FC130" s="233"/>
      <c r="FD130" s="233"/>
      <c r="FE130" s="233"/>
      <c r="FF130" s="233"/>
      <c r="FG130" s="233"/>
      <c r="FH130" s="233"/>
      <c r="FI130" s="233"/>
      <c r="FJ130" s="233"/>
      <c r="FK130" s="234"/>
      <c r="FM130" s="228" t="s">
        <v>256</v>
      </c>
      <c r="FN130" s="228"/>
      <c r="FO130" s="228"/>
      <c r="FP130" s="228"/>
      <c r="FQ130" s="228"/>
      <c r="FR130" s="228"/>
      <c r="FS130" s="228"/>
      <c r="FT130" s="228"/>
      <c r="FU130" s="228"/>
      <c r="FV130" s="228"/>
      <c r="FW130" s="228"/>
      <c r="FX130" s="228"/>
      <c r="FY130" s="228"/>
      <c r="FZ130" s="228"/>
      <c r="GA130" s="228"/>
      <c r="GC130" s="228" t="s">
        <v>257</v>
      </c>
      <c r="GD130" s="228"/>
      <c r="GE130" s="228"/>
      <c r="GF130" s="228"/>
      <c r="GG130" s="228"/>
      <c r="GH130" s="228"/>
      <c r="GI130" s="228"/>
      <c r="GJ130" s="228"/>
      <c r="GK130" s="228"/>
      <c r="GL130" s="228"/>
    </row>
    <row r="131" spans="1:194" ht="24" customHeight="1">
      <c r="A131" s="126" t="s">
        <v>220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7"/>
      <c r="BZ131" s="65" t="s">
        <v>117</v>
      </c>
      <c r="CA131" s="66"/>
      <c r="CB131" s="66"/>
      <c r="CC131" s="66"/>
      <c r="CD131" s="66"/>
      <c r="CE131" s="66"/>
      <c r="CF131" s="66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233">
        <f>CR132-CR134</f>
        <v>-27339</v>
      </c>
      <c r="CS131" s="233"/>
      <c r="CT131" s="233"/>
      <c r="CU131" s="233"/>
      <c r="CV131" s="233"/>
      <c r="CW131" s="233"/>
      <c r="CX131" s="233"/>
      <c r="CY131" s="233"/>
      <c r="CZ131" s="233"/>
      <c r="DA131" s="233"/>
      <c r="DB131" s="233"/>
      <c r="DC131" s="233"/>
      <c r="DD131" s="233"/>
      <c r="DE131" s="233"/>
      <c r="DF131" s="233"/>
      <c r="DG131" s="233"/>
      <c r="DH131" s="233"/>
      <c r="DI131" s="233"/>
      <c r="DJ131" s="233">
        <f>DJ132-DJ134</f>
        <v>560018.4299999997</v>
      </c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33"/>
      <c r="DX131" s="233"/>
      <c r="DY131" s="233"/>
      <c r="DZ131" s="233"/>
      <c r="EA131" s="233"/>
      <c r="EB131" s="233">
        <f>EB132-EB134</f>
        <v>0</v>
      </c>
      <c r="EC131" s="233"/>
      <c r="ED131" s="233"/>
      <c r="EE131" s="233"/>
      <c r="EF131" s="233"/>
      <c r="EG131" s="233"/>
      <c r="EH131" s="233"/>
      <c r="EI131" s="233"/>
      <c r="EJ131" s="233"/>
      <c r="EK131" s="233"/>
      <c r="EL131" s="233"/>
      <c r="EM131" s="233"/>
      <c r="EN131" s="233"/>
      <c r="EO131" s="233"/>
      <c r="EP131" s="233"/>
      <c r="EQ131" s="233"/>
      <c r="ER131" s="233"/>
      <c r="ES131" s="233"/>
      <c r="ET131" s="233">
        <f>SUM(CR131:ES131)</f>
        <v>532679.4299999997</v>
      </c>
      <c r="EU131" s="233"/>
      <c r="EV131" s="233"/>
      <c r="EW131" s="233"/>
      <c r="EX131" s="233"/>
      <c r="EY131" s="233"/>
      <c r="EZ131" s="233"/>
      <c r="FA131" s="233"/>
      <c r="FB131" s="233"/>
      <c r="FC131" s="233"/>
      <c r="FD131" s="233"/>
      <c r="FE131" s="233"/>
      <c r="FF131" s="233"/>
      <c r="FG131" s="233"/>
      <c r="FH131" s="233"/>
      <c r="FI131" s="233"/>
      <c r="FJ131" s="233"/>
      <c r="FK131" s="234"/>
      <c r="FM131" s="229"/>
      <c r="FN131" s="229"/>
      <c r="FO131" s="229"/>
      <c r="FP131" s="229"/>
      <c r="FQ131" s="229"/>
      <c r="FR131" s="229"/>
      <c r="FS131" s="229"/>
      <c r="FT131" s="229"/>
      <c r="FU131" s="229"/>
      <c r="FV131" s="229"/>
      <c r="FW131" s="229"/>
      <c r="FX131" s="229"/>
      <c r="FY131" s="229"/>
      <c r="FZ131" s="229"/>
      <c r="GA131" s="229"/>
      <c r="GB131" s="229"/>
      <c r="GC131" s="229"/>
      <c r="GD131" s="229"/>
      <c r="GE131" s="229"/>
      <c r="GF131" s="229"/>
      <c r="GG131" s="229"/>
      <c r="GH131" s="229"/>
      <c r="GI131" s="229"/>
      <c r="GJ131" s="229"/>
      <c r="GK131" s="229"/>
      <c r="GL131" s="229"/>
    </row>
    <row r="132" spans="1:194" ht="12" customHeight="1">
      <c r="A132" s="128" t="s">
        <v>23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9"/>
      <c r="BZ132" s="79" t="s">
        <v>118</v>
      </c>
      <c r="CA132" s="80"/>
      <c r="CB132" s="80"/>
      <c r="CC132" s="80"/>
      <c r="CD132" s="80"/>
      <c r="CE132" s="80"/>
      <c r="CF132" s="81"/>
      <c r="CG132" s="73">
        <v>560</v>
      </c>
      <c r="CH132" s="74"/>
      <c r="CI132" s="74"/>
      <c r="CJ132" s="74"/>
      <c r="CK132" s="74"/>
      <c r="CL132" s="74"/>
      <c r="CM132" s="74"/>
      <c r="CN132" s="74"/>
      <c r="CO132" s="74"/>
      <c r="CP132" s="74"/>
      <c r="CQ132" s="75"/>
      <c r="CR132" s="235">
        <v>365729.62</v>
      </c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7"/>
      <c r="DJ132" s="235">
        <v>20065237.52</v>
      </c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6"/>
      <c r="DX132" s="236"/>
      <c r="DY132" s="236"/>
      <c r="DZ132" s="236"/>
      <c r="EA132" s="237"/>
      <c r="EB132" s="235"/>
      <c r="EC132" s="236"/>
      <c r="ED132" s="236"/>
      <c r="EE132" s="236"/>
      <c r="EF132" s="236"/>
      <c r="EG132" s="236"/>
      <c r="EH132" s="236"/>
      <c r="EI132" s="236"/>
      <c r="EJ132" s="236"/>
      <c r="EK132" s="236"/>
      <c r="EL132" s="236"/>
      <c r="EM132" s="236"/>
      <c r="EN132" s="236"/>
      <c r="EO132" s="236"/>
      <c r="EP132" s="236"/>
      <c r="EQ132" s="236"/>
      <c r="ER132" s="236"/>
      <c r="ES132" s="237"/>
      <c r="ET132" s="241">
        <f>SUM(CR132:ES133)</f>
        <v>20430967.140000001</v>
      </c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3"/>
    </row>
    <row r="133" spans="1:194" ht="12" customHeight="1">
      <c r="A133" s="196" t="s">
        <v>221</v>
      </c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7"/>
      <c r="BZ133" s="82"/>
      <c r="CA133" s="83"/>
      <c r="CB133" s="83"/>
      <c r="CC133" s="83"/>
      <c r="CD133" s="83"/>
      <c r="CE133" s="83"/>
      <c r="CF133" s="84"/>
      <c r="CG133" s="76"/>
      <c r="CH133" s="77"/>
      <c r="CI133" s="77"/>
      <c r="CJ133" s="77"/>
      <c r="CK133" s="77"/>
      <c r="CL133" s="77"/>
      <c r="CM133" s="77"/>
      <c r="CN133" s="77"/>
      <c r="CO133" s="77"/>
      <c r="CP133" s="77"/>
      <c r="CQ133" s="78"/>
      <c r="CR133" s="238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40"/>
      <c r="DJ133" s="238"/>
      <c r="DK133" s="239"/>
      <c r="DL133" s="239"/>
      <c r="DM133" s="239"/>
      <c r="DN133" s="239"/>
      <c r="DO133" s="239"/>
      <c r="DP133" s="239"/>
      <c r="DQ133" s="239"/>
      <c r="DR133" s="239"/>
      <c r="DS133" s="239"/>
      <c r="DT133" s="239"/>
      <c r="DU133" s="239"/>
      <c r="DV133" s="239"/>
      <c r="DW133" s="239"/>
      <c r="DX133" s="239"/>
      <c r="DY133" s="239"/>
      <c r="DZ133" s="239"/>
      <c r="EA133" s="240"/>
      <c r="EB133" s="238"/>
      <c r="EC133" s="239"/>
      <c r="ED133" s="239"/>
      <c r="EE133" s="239"/>
      <c r="EF133" s="239"/>
      <c r="EG133" s="239"/>
      <c r="EH133" s="239"/>
      <c r="EI133" s="239"/>
      <c r="EJ133" s="239"/>
      <c r="EK133" s="239"/>
      <c r="EL133" s="239"/>
      <c r="EM133" s="239"/>
      <c r="EN133" s="239"/>
      <c r="EO133" s="239"/>
      <c r="EP133" s="239"/>
      <c r="EQ133" s="239"/>
      <c r="ER133" s="239"/>
      <c r="ES133" s="240"/>
      <c r="ET133" s="244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6"/>
    </row>
    <row r="134" spans="1:194" ht="15" customHeight="1">
      <c r="A134" s="135" t="s">
        <v>222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6"/>
      <c r="BZ134" s="65" t="s">
        <v>119</v>
      </c>
      <c r="CA134" s="66"/>
      <c r="CB134" s="66"/>
      <c r="CC134" s="66"/>
      <c r="CD134" s="66"/>
      <c r="CE134" s="66"/>
      <c r="CF134" s="66"/>
      <c r="CG134" s="97">
        <v>660</v>
      </c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250">
        <v>393068.62</v>
      </c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>
        <v>19505219.09</v>
      </c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  <c r="DV134" s="250"/>
      <c r="DW134" s="250"/>
      <c r="DX134" s="250"/>
      <c r="DY134" s="250"/>
      <c r="DZ134" s="250"/>
      <c r="EA134" s="250"/>
      <c r="EB134" s="250"/>
      <c r="EC134" s="250"/>
      <c r="ED134" s="250"/>
      <c r="EE134" s="250"/>
      <c r="EF134" s="250"/>
      <c r="EG134" s="250"/>
      <c r="EH134" s="250"/>
      <c r="EI134" s="250"/>
      <c r="EJ134" s="250"/>
      <c r="EK134" s="250"/>
      <c r="EL134" s="250"/>
      <c r="EM134" s="250"/>
      <c r="EN134" s="250"/>
      <c r="EO134" s="250"/>
      <c r="EP134" s="250"/>
      <c r="EQ134" s="250"/>
      <c r="ER134" s="250"/>
      <c r="ES134" s="250"/>
      <c r="ET134" s="233">
        <f>SUM(CR134:ES134)</f>
        <v>19898287.710000001</v>
      </c>
      <c r="EU134" s="233"/>
      <c r="EV134" s="233"/>
      <c r="EW134" s="233"/>
      <c r="EX134" s="233"/>
      <c r="EY134" s="233"/>
      <c r="EZ134" s="233"/>
      <c r="FA134" s="233"/>
      <c r="FB134" s="233"/>
      <c r="FC134" s="233"/>
      <c r="FD134" s="233"/>
      <c r="FE134" s="233"/>
      <c r="FF134" s="233"/>
      <c r="FG134" s="233"/>
      <c r="FH134" s="233"/>
      <c r="FI134" s="233"/>
      <c r="FJ134" s="233"/>
      <c r="FK134" s="234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61" t="s">
        <v>136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 t="s">
        <v>137</v>
      </c>
      <c r="CA136" s="123"/>
      <c r="CB136" s="123"/>
      <c r="CC136" s="123"/>
      <c r="CD136" s="123"/>
      <c r="CE136" s="123"/>
      <c r="CF136" s="123"/>
      <c r="CG136" s="123" t="s">
        <v>173</v>
      </c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253" t="s">
        <v>174</v>
      </c>
      <c r="CS136" s="253"/>
      <c r="CT136" s="253"/>
      <c r="CU136" s="253"/>
      <c r="CV136" s="253"/>
      <c r="CW136" s="253"/>
      <c r="CX136" s="253"/>
      <c r="CY136" s="253"/>
      <c r="CZ136" s="253"/>
      <c r="DA136" s="253"/>
      <c r="DB136" s="253"/>
      <c r="DC136" s="253"/>
      <c r="DD136" s="253"/>
      <c r="DE136" s="253"/>
      <c r="DF136" s="253"/>
      <c r="DG136" s="253"/>
      <c r="DH136" s="253"/>
      <c r="DI136" s="253"/>
      <c r="DJ136" s="253" t="s">
        <v>175</v>
      </c>
      <c r="DK136" s="253"/>
      <c r="DL136" s="253"/>
      <c r="DM136" s="253"/>
      <c r="DN136" s="253"/>
      <c r="DO136" s="253"/>
      <c r="DP136" s="253"/>
      <c r="DQ136" s="253"/>
      <c r="DR136" s="253"/>
      <c r="DS136" s="253"/>
      <c r="DT136" s="253"/>
      <c r="DU136" s="253"/>
      <c r="DV136" s="253"/>
      <c r="DW136" s="253"/>
      <c r="DX136" s="253"/>
      <c r="DY136" s="253"/>
      <c r="DZ136" s="253"/>
      <c r="EA136" s="253"/>
      <c r="EB136" s="253" t="s">
        <v>2</v>
      </c>
      <c r="EC136" s="253"/>
      <c r="ED136" s="253"/>
      <c r="EE136" s="253"/>
      <c r="EF136" s="253"/>
      <c r="EG136" s="253"/>
      <c r="EH136" s="253"/>
      <c r="EI136" s="253"/>
      <c r="EJ136" s="253"/>
      <c r="EK136" s="253"/>
      <c r="EL136" s="253"/>
      <c r="EM136" s="253"/>
      <c r="EN136" s="253"/>
      <c r="EO136" s="253"/>
      <c r="EP136" s="253"/>
      <c r="EQ136" s="253"/>
      <c r="ER136" s="253"/>
      <c r="ES136" s="253"/>
      <c r="ET136" s="253" t="s">
        <v>1</v>
      </c>
      <c r="EU136" s="253"/>
      <c r="EV136" s="253"/>
      <c r="EW136" s="253"/>
      <c r="EX136" s="253"/>
      <c r="EY136" s="253"/>
      <c r="EZ136" s="253"/>
      <c r="FA136" s="253"/>
      <c r="FB136" s="253"/>
      <c r="FC136" s="253"/>
      <c r="FD136" s="253"/>
      <c r="FE136" s="253"/>
      <c r="FF136" s="253"/>
      <c r="FG136" s="253"/>
      <c r="FH136" s="253"/>
      <c r="FI136" s="253"/>
      <c r="FJ136" s="253"/>
      <c r="FK136" s="256"/>
      <c r="FL136" s="39"/>
      <c r="FM136" s="39"/>
      <c r="FN136" s="39"/>
    </row>
    <row r="137" spans="1:194" ht="12.75" customHeight="1" thickBot="1">
      <c r="A137" s="118">
        <v>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119">
        <v>2</v>
      </c>
      <c r="CA137" s="119"/>
      <c r="CB137" s="119"/>
      <c r="CC137" s="119"/>
      <c r="CD137" s="119"/>
      <c r="CE137" s="119"/>
      <c r="CF137" s="119"/>
      <c r="CG137" s="119">
        <v>3</v>
      </c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293">
        <v>4</v>
      </c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>
        <v>5</v>
      </c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>
        <v>6</v>
      </c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  <c r="EO137" s="293"/>
      <c r="EP137" s="293"/>
      <c r="EQ137" s="293"/>
      <c r="ER137" s="293"/>
      <c r="ES137" s="293"/>
      <c r="ET137" s="293">
        <v>7</v>
      </c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3"/>
      <c r="FI137" s="293"/>
      <c r="FJ137" s="293"/>
      <c r="FK137" s="297"/>
    </row>
    <row r="138" spans="1:194" ht="15" customHeight="1">
      <c r="A138" s="215" t="s">
        <v>143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6"/>
      <c r="BZ138" s="138" t="s">
        <v>122</v>
      </c>
      <c r="CA138" s="139"/>
      <c r="CB138" s="139"/>
      <c r="CC138" s="139"/>
      <c r="CD138" s="139"/>
      <c r="CE138" s="139"/>
      <c r="CF138" s="139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254">
        <f>CR139+CR143+CR147</f>
        <v>-1626</v>
      </c>
      <c r="CS138" s="254"/>
      <c r="CT138" s="254"/>
      <c r="CU138" s="254"/>
      <c r="CV138" s="254"/>
      <c r="CW138" s="254"/>
      <c r="CX138" s="254"/>
      <c r="CY138" s="254"/>
      <c r="CZ138" s="254"/>
      <c r="DA138" s="254"/>
      <c r="DB138" s="254"/>
      <c r="DC138" s="254"/>
      <c r="DD138" s="254"/>
      <c r="DE138" s="254"/>
      <c r="DF138" s="254"/>
      <c r="DG138" s="254"/>
      <c r="DH138" s="254"/>
      <c r="DI138" s="254"/>
      <c r="DJ138" s="254">
        <f>DJ139+DJ143+DJ147</f>
        <v>2326301.33</v>
      </c>
      <c r="DK138" s="254"/>
      <c r="DL138" s="254"/>
      <c r="DM138" s="254"/>
      <c r="DN138" s="254"/>
      <c r="DO138" s="254"/>
      <c r="DP138" s="254"/>
      <c r="DQ138" s="254"/>
      <c r="DR138" s="254"/>
      <c r="DS138" s="254"/>
      <c r="DT138" s="254"/>
      <c r="DU138" s="254"/>
      <c r="DV138" s="254"/>
      <c r="DW138" s="254"/>
      <c r="DX138" s="254"/>
      <c r="DY138" s="254"/>
      <c r="DZ138" s="254"/>
      <c r="EA138" s="254"/>
      <c r="EB138" s="254">
        <f>EB139+EB143+EB147</f>
        <v>0</v>
      </c>
      <c r="EC138" s="254"/>
      <c r="ED138" s="254"/>
      <c r="EE138" s="254"/>
      <c r="EF138" s="254"/>
      <c r="EG138" s="254"/>
      <c r="EH138" s="254"/>
      <c r="EI138" s="254"/>
      <c r="EJ138" s="254"/>
      <c r="EK138" s="254"/>
      <c r="EL138" s="254"/>
      <c r="EM138" s="254"/>
      <c r="EN138" s="254"/>
      <c r="EO138" s="254"/>
      <c r="EP138" s="254"/>
      <c r="EQ138" s="254"/>
      <c r="ER138" s="254"/>
      <c r="ES138" s="254"/>
      <c r="ET138" s="254">
        <f>SUM(CR138:ES138)</f>
        <v>2324675.33</v>
      </c>
      <c r="EU138" s="254"/>
      <c r="EV138" s="254"/>
      <c r="EW138" s="254"/>
      <c r="EX138" s="254"/>
      <c r="EY138" s="254"/>
      <c r="EZ138" s="254"/>
      <c r="FA138" s="254"/>
      <c r="FB138" s="254"/>
      <c r="FC138" s="254"/>
      <c r="FD138" s="254"/>
      <c r="FE138" s="254"/>
      <c r="FF138" s="254"/>
      <c r="FG138" s="254"/>
      <c r="FH138" s="254"/>
      <c r="FI138" s="254"/>
      <c r="FJ138" s="254"/>
      <c r="FK138" s="270"/>
    </row>
    <row r="139" spans="1:194" ht="26.25" customHeight="1">
      <c r="A139" s="126" t="s">
        <v>223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7"/>
      <c r="BZ139" s="65" t="s">
        <v>123</v>
      </c>
      <c r="CA139" s="66"/>
      <c r="CB139" s="66"/>
      <c r="CC139" s="66"/>
      <c r="CD139" s="66"/>
      <c r="CE139" s="66"/>
      <c r="CF139" s="66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233">
        <f>CR140-CR142</f>
        <v>0</v>
      </c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>
        <f>DJ140-DJ142</f>
        <v>0</v>
      </c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33"/>
      <c r="DW139" s="233"/>
      <c r="DX139" s="233"/>
      <c r="DY139" s="233"/>
      <c r="DZ139" s="233"/>
      <c r="EA139" s="233"/>
      <c r="EB139" s="233">
        <f>EB140-EB142</f>
        <v>0</v>
      </c>
      <c r="EC139" s="233"/>
      <c r="ED139" s="233"/>
      <c r="EE139" s="233"/>
      <c r="EF139" s="233"/>
      <c r="EG139" s="233"/>
      <c r="EH139" s="233"/>
      <c r="EI139" s="233"/>
      <c r="EJ139" s="233"/>
      <c r="EK139" s="233"/>
      <c r="EL139" s="233"/>
      <c r="EM139" s="233"/>
      <c r="EN139" s="233"/>
      <c r="EO139" s="233"/>
      <c r="EP139" s="233"/>
      <c r="EQ139" s="233"/>
      <c r="ER139" s="233"/>
      <c r="ES139" s="233"/>
      <c r="ET139" s="233">
        <f>SUM(CR139:ES139)</f>
        <v>0</v>
      </c>
      <c r="EU139" s="233"/>
      <c r="EV139" s="233"/>
      <c r="EW139" s="233"/>
      <c r="EX139" s="233"/>
      <c r="EY139" s="233"/>
      <c r="EZ139" s="233"/>
      <c r="FA139" s="233"/>
      <c r="FB139" s="233"/>
      <c r="FC139" s="233"/>
      <c r="FD139" s="233"/>
      <c r="FE139" s="233"/>
      <c r="FF139" s="233"/>
      <c r="FG139" s="233"/>
      <c r="FH139" s="233"/>
      <c r="FI139" s="233"/>
      <c r="FJ139" s="233"/>
      <c r="FK139" s="234"/>
    </row>
    <row r="140" spans="1:194" ht="12" customHeight="1">
      <c r="A140" s="128" t="s">
        <v>23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9"/>
      <c r="BZ140" s="79" t="s">
        <v>124</v>
      </c>
      <c r="CA140" s="80"/>
      <c r="CB140" s="80"/>
      <c r="CC140" s="80"/>
      <c r="CD140" s="80"/>
      <c r="CE140" s="80"/>
      <c r="CF140" s="81"/>
      <c r="CG140" s="73">
        <v>710</v>
      </c>
      <c r="CH140" s="74"/>
      <c r="CI140" s="74"/>
      <c r="CJ140" s="74"/>
      <c r="CK140" s="74"/>
      <c r="CL140" s="74"/>
      <c r="CM140" s="74"/>
      <c r="CN140" s="74"/>
      <c r="CO140" s="74"/>
      <c r="CP140" s="74"/>
      <c r="CQ140" s="75"/>
      <c r="CR140" s="235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7"/>
      <c r="DJ140" s="235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36"/>
      <c r="DX140" s="236"/>
      <c r="DY140" s="236"/>
      <c r="DZ140" s="236"/>
      <c r="EA140" s="237"/>
      <c r="EB140" s="235"/>
      <c r="EC140" s="236"/>
      <c r="ED140" s="236"/>
      <c r="EE140" s="236"/>
      <c r="EF140" s="236"/>
      <c r="EG140" s="236"/>
      <c r="EH140" s="236"/>
      <c r="EI140" s="236"/>
      <c r="EJ140" s="236"/>
      <c r="EK140" s="236"/>
      <c r="EL140" s="236"/>
      <c r="EM140" s="236"/>
      <c r="EN140" s="236"/>
      <c r="EO140" s="236"/>
      <c r="EP140" s="236"/>
      <c r="EQ140" s="236"/>
      <c r="ER140" s="236"/>
      <c r="ES140" s="237"/>
      <c r="ET140" s="241">
        <f>SUM(CR140:ES141)</f>
        <v>0</v>
      </c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3"/>
    </row>
    <row r="141" spans="1:194" ht="12" customHeight="1">
      <c r="A141" s="196" t="s">
        <v>224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7"/>
      <c r="BZ141" s="82"/>
      <c r="CA141" s="83"/>
      <c r="CB141" s="83"/>
      <c r="CC141" s="83"/>
      <c r="CD141" s="83"/>
      <c r="CE141" s="83"/>
      <c r="CF141" s="84"/>
      <c r="CG141" s="76"/>
      <c r="CH141" s="77"/>
      <c r="CI141" s="77"/>
      <c r="CJ141" s="77"/>
      <c r="CK141" s="77"/>
      <c r="CL141" s="77"/>
      <c r="CM141" s="77"/>
      <c r="CN141" s="77"/>
      <c r="CO141" s="77"/>
      <c r="CP141" s="77"/>
      <c r="CQ141" s="78"/>
      <c r="CR141" s="238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40"/>
      <c r="DJ141" s="238"/>
      <c r="DK141" s="239"/>
      <c r="DL141" s="239"/>
      <c r="DM141" s="239"/>
      <c r="DN141" s="239"/>
      <c r="DO141" s="239"/>
      <c r="DP141" s="239"/>
      <c r="DQ141" s="239"/>
      <c r="DR141" s="239"/>
      <c r="DS141" s="239"/>
      <c r="DT141" s="239"/>
      <c r="DU141" s="239"/>
      <c r="DV141" s="239"/>
      <c r="DW141" s="239"/>
      <c r="DX141" s="239"/>
      <c r="DY141" s="239"/>
      <c r="DZ141" s="239"/>
      <c r="EA141" s="240"/>
      <c r="EB141" s="238"/>
      <c r="EC141" s="239"/>
      <c r="ED141" s="239"/>
      <c r="EE141" s="239"/>
      <c r="EF141" s="239"/>
      <c r="EG141" s="239"/>
      <c r="EH141" s="239"/>
      <c r="EI141" s="239"/>
      <c r="EJ141" s="239"/>
      <c r="EK141" s="239"/>
      <c r="EL141" s="239"/>
      <c r="EM141" s="239"/>
      <c r="EN141" s="239"/>
      <c r="EO141" s="239"/>
      <c r="EP141" s="239"/>
      <c r="EQ141" s="239"/>
      <c r="ER141" s="239"/>
      <c r="ES141" s="240"/>
      <c r="ET141" s="244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6"/>
    </row>
    <row r="142" spans="1:194" ht="15" customHeight="1">
      <c r="A142" s="135" t="s">
        <v>225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6"/>
      <c r="BZ142" s="65" t="s">
        <v>125</v>
      </c>
      <c r="CA142" s="66"/>
      <c r="CB142" s="66"/>
      <c r="CC142" s="66"/>
      <c r="CD142" s="66"/>
      <c r="CE142" s="66"/>
      <c r="CF142" s="66"/>
      <c r="CG142" s="97">
        <v>810</v>
      </c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  <c r="DV142" s="250"/>
      <c r="DW142" s="250"/>
      <c r="DX142" s="250"/>
      <c r="DY142" s="250"/>
      <c r="DZ142" s="250"/>
      <c r="EA142" s="250"/>
      <c r="EB142" s="250"/>
      <c r="EC142" s="250"/>
      <c r="ED142" s="250"/>
      <c r="EE142" s="250"/>
      <c r="EF142" s="250"/>
      <c r="EG142" s="250"/>
      <c r="EH142" s="250"/>
      <c r="EI142" s="250"/>
      <c r="EJ142" s="250"/>
      <c r="EK142" s="250"/>
      <c r="EL142" s="250"/>
      <c r="EM142" s="250"/>
      <c r="EN142" s="250"/>
      <c r="EO142" s="250"/>
      <c r="EP142" s="250"/>
      <c r="EQ142" s="250"/>
      <c r="ER142" s="250"/>
      <c r="ES142" s="250"/>
      <c r="ET142" s="233">
        <f>SUM(CR142:ES142)</f>
        <v>0</v>
      </c>
      <c r="EU142" s="233"/>
      <c r="EV142" s="233"/>
      <c r="EW142" s="233"/>
      <c r="EX142" s="233"/>
      <c r="EY142" s="233"/>
      <c r="EZ142" s="233"/>
      <c r="FA142" s="233"/>
      <c r="FB142" s="233"/>
      <c r="FC142" s="233"/>
      <c r="FD142" s="233"/>
      <c r="FE142" s="233"/>
      <c r="FF142" s="233"/>
      <c r="FG142" s="233"/>
      <c r="FH142" s="233"/>
      <c r="FI142" s="233"/>
      <c r="FJ142" s="233"/>
      <c r="FK142" s="234"/>
    </row>
    <row r="143" spans="1:194" ht="25.5" customHeight="1">
      <c r="A143" s="126" t="s">
        <v>226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7"/>
      <c r="BZ143" s="65" t="s">
        <v>126</v>
      </c>
      <c r="CA143" s="66"/>
      <c r="CB143" s="66"/>
      <c r="CC143" s="66"/>
      <c r="CD143" s="66"/>
      <c r="CE143" s="66"/>
      <c r="CF143" s="66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233">
        <f>CR144-CR146</f>
        <v>0</v>
      </c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>
        <f>DJ144-DJ146</f>
        <v>0</v>
      </c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33"/>
      <c r="DX143" s="233"/>
      <c r="DY143" s="233"/>
      <c r="DZ143" s="233"/>
      <c r="EA143" s="233"/>
      <c r="EB143" s="233">
        <f>EB144-EB146</f>
        <v>0</v>
      </c>
      <c r="EC143" s="233"/>
      <c r="ED143" s="233"/>
      <c r="EE143" s="233"/>
      <c r="EF143" s="233"/>
      <c r="EG143" s="233"/>
      <c r="EH143" s="233"/>
      <c r="EI143" s="233"/>
      <c r="EJ143" s="233"/>
      <c r="EK143" s="233"/>
      <c r="EL143" s="233"/>
      <c r="EM143" s="233"/>
      <c r="EN143" s="233"/>
      <c r="EO143" s="233"/>
      <c r="EP143" s="233"/>
      <c r="EQ143" s="233"/>
      <c r="ER143" s="233"/>
      <c r="ES143" s="233"/>
      <c r="ET143" s="233">
        <f>SUM(CR143:ES143)</f>
        <v>0</v>
      </c>
      <c r="EU143" s="233"/>
      <c r="EV143" s="233"/>
      <c r="EW143" s="233"/>
      <c r="EX143" s="233"/>
      <c r="EY143" s="233"/>
      <c r="EZ143" s="233"/>
      <c r="FA143" s="233"/>
      <c r="FB143" s="233"/>
      <c r="FC143" s="233"/>
      <c r="FD143" s="233"/>
      <c r="FE143" s="233"/>
      <c r="FF143" s="233"/>
      <c r="FG143" s="233"/>
      <c r="FH143" s="233"/>
      <c r="FI143" s="233"/>
      <c r="FJ143" s="233"/>
      <c r="FK143" s="234"/>
    </row>
    <row r="144" spans="1:194" ht="12" customHeight="1">
      <c r="A144" s="128" t="s">
        <v>23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9"/>
      <c r="BZ144" s="79" t="s">
        <v>127</v>
      </c>
      <c r="CA144" s="80"/>
      <c r="CB144" s="80"/>
      <c r="CC144" s="80"/>
      <c r="CD144" s="80"/>
      <c r="CE144" s="80"/>
      <c r="CF144" s="81"/>
      <c r="CG144" s="73">
        <v>720</v>
      </c>
      <c r="CH144" s="74"/>
      <c r="CI144" s="74"/>
      <c r="CJ144" s="74"/>
      <c r="CK144" s="74"/>
      <c r="CL144" s="74"/>
      <c r="CM144" s="74"/>
      <c r="CN144" s="74"/>
      <c r="CO144" s="74"/>
      <c r="CP144" s="74"/>
      <c r="CQ144" s="75"/>
      <c r="CR144" s="235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7"/>
      <c r="DJ144" s="235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36"/>
      <c r="DX144" s="236"/>
      <c r="DY144" s="236"/>
      <c r="DZ144" s="236"/>
      <c r="EA144" s="237"/>
      <c r="EB144" s="235"/>
      <c r="EC144" s="236"/>
      <c r="ED144" s="236"/>
      <c r="EE144" s="236"/>
      <c r="EF144" s="236"/>
      <c r="EG144" s="236"/>
      <c r="EH144" s="236"/>
      <c r="EI144" s="236"/>
      <c r="EJ144" s="236"/>
      <c r="EK144" s="236"/>
      <c r="EL144" s="236"/>
      <c r="EM144" s="236"/>
      <c r="EN144" s="236"/>
      <c r="EO144" s="236"/>
      <c r="EP144" s="236"/>
      <c r="EQ144" s="236"/>
      <c r="ER144" s="236"/>
      <c r="ES144" s="237"/>
      <c r="ET144" s="241">
        <f>SUM(CR144:ES145)</f>
        <v>0</v>
      </c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3"/>
    </row>
    <row r="145" spans="1:204" ht="12" customHeight="1">
      <c r="A145" s="196" t="s">
        <v>239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7"/>
      <c r="BZ145" s="82"/>
      <c r="CA145" s="83"/>
      <c r="CB145" s="83"/>
      <c r="CC145" s="83"/>
      <c r="CD145" s="83"/>
      <c r="CE145" s="83"/>
      <c r="CF145" s="84"/>
      <c r="CG145" s="76"/>
      <c r="CH145" s="77"/>
      <c r="CI145" s="77"/>
      <c r="CJ145" s="77"/>
      <c r="CK145" s="77"/>
      <c r="CL145" s="77"/>
      <c r="CM145" s="77"/>
      <c r="CN145" s="77"/>
      <c r="CO145" s="77"/>
      <c r="CP145" s="77"/>
      <c r="CQ145" s="78"/>
      <c r="CR145" s="238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40"/>
      <c r="DJ145" s="238"/>
      <c r="DK145" s="239"/>
      <c r="DL145" s="239"/>
      <c r="DM145" s="239"/>
      <c r="DN145" s="239"/>
      <c r="DO145" s="239"/>
      <c r="DP145" s="239"/>
      <c r="DQ145" s="239"/>
      <c r="DR145" s="239"/>
      <c r="DS145" s="239"/>
      <c r="DT145" s="239"/>
      <c r="DU145" s="239"/>
      <c r="DV145" s="239"/>
      <c r="DW145" s="239"/>
      <c r="DX145" s="239"/>
      <c r="DY145" s="239"/>
      <c r="DZ145" s="239"/>
      <c r="EA145" s="240"/>
      <c r="EB145" s="238"/>
      <c r="EC145" s="239"/>
      <c r="ED145" s="239"/>
      <c r="EE145" s="239"/>
      <c r="EF145" s="239"/>
      <c r="EG145" s="239"/>
      <c r="EH145" s="239"/>
      <c r="EI145" s="239"/>
      <c r="EJ145" s="239"/>
      <c r="EK145" s="239"/>
      <c r="EL145" s="239"/>
      <c r="EM145" s="239"/>
      <c r="EN145" s="239"/>
      <c r="EO145" s="239"/>
      <c r="EP145" s="239"/>
      <c r="EQ145" s="239"/>
      <c r="ER145" s="239"/>
      <c r="ES145" s="240"/>
      <c r="ET145" s="244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6"/>
    </row>
    <row r="146" spans="1:204" ht="15" customHeight="1">
      <c r="A146" s="135" t="s">
        <v>227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6"/>
      <c r="BZ146" s="65" t="s">
        <v>128</v>
      </c>
      <c r="CA146" s="66"/>
      <c r="CB146" s="66"/>
      <c r="CC146" s="66"/>
      <c r="CD146" s="66"/>
      <c r="CE146" s="66"/>
      <c r="CF146" s="66"/>
      <c r="CG146" s="97">
        <v>820</v>
      </c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  <c r="DV146" s="250"/>
      <c r="DW146" s="250"/>
      <c r="DX146" s="250"/>
      <c r="DY146" s="250"/>
      <c r="DZ146" s="250"/>
      <c r="EA146" s="250"/>
      <c r="EB146" s="250"/>
      <c r="EC146" s="250"/>
      <c r="ED146" s="250"/>
      <c r="EE146" s="250"/>
      <c r="EF146" s="250"/>
      <c r="EG146" s="250"/>
      <c r="EH146" s="250"/>
      <c r="EI146" s="250"/>
      <c r="EJ146" s="250"/>
      <c r="EK146" s="250"/>
      <c r="EL146" s="250"/>
      <c r="EM146" s="250"/>
      <c r="EN146" s="250"/>
      <c r="EO146" s="250"/>
      <c r="EP146" s="250"/>
      <c r="EQ146" s="250"/>
      <c r="ER146" s="250"/>
      <c r="ES146" s="250"/>
      <c r="ET146" s="233">
        <f>SUM(CR146:ES146)</f>
        <v>0</v>
      </c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4"/>
    </row>
    <row r="147" spans="1:204" ht="15" customHeight="1">
      <c r="A147" s="126" t="s">
        <v>157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7"/>
      <c r="BZ147" s="65" t="s">
        <v>129</v>
      </c>
      <c r="CA147" s="66"/>
      <c r="CB147" s="66"/>
      <c r="CC147" s="66"/>
      <c r="CD147" s="66"/>
      <c r="CE147" s="66"/>
      <c r="CF147" s="66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233">
        <f>CR148-CR150</f>
        <v>-1626</v>
      </c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>
        <f>DJ148-DJ150</f>
        <v>2326301.33</v>
      </c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33"/>
      <c r="DW147" s="233"/>
      <c r="DX147" s="233"/>
      <c r="DY147" s="233"/>
      <c r="DZ147" s="233"/>
      <c r="EA147" s="233"/>
      <c r="EB147" s="233">
        <f>EB148-EB150</f>
        <v>0</v>
      </c>
      <c r="EC147" s="233"/>
      <c r="ED147" s="233"/>
      <c r="EE147" s="233"/>
      <c r="EF147" s="233"/>
      <c r="EG147" s="233"/>
      <c r="EH147" s="233"/>
      <c r="EI147" s="233"/>
      <c r="EJ147" s="233"/>
      <c r="EK147" s="233"/>
      <c r="EL147" s="233"/>
      <c r="EM147" s="233"/>
      <c r="EN147" s="233"/>
      <c r="EO147" s="233"/>
      <c r="EP147" s="233"/>
      <c r="EQ147" s="233"/>
      <c r="ER147" s="233"/>
      <c r="ES147" s="233"/>
      <c r="ET147" s="233">
        <f>SUM(CR147:ES147)</f>
        <v>2324675.33</v>
      </c>
      <c r="EU147" s="233"/>
      <c r="EV147" s="233"/>
      <c r="EW147" s="233"/>
      <c r="EX147" s="233"/>
      <c r="EY147" s="233"/>
      <c r="EZ147" s="233"/>
      <c r="FA147" s="233"/>
      <c r="FB147" s="233"/>
      <c r="FC147" s="233"/>
      <c r="FD147" s="233"/>
      <c r="FE147" s="233"/>
      <c r="FF147" s="233"/>
      <c r="FG147" s="233"/>
      <c r="FH147" s="233"/>
      <c r="FI147" s="233"/>
      <c r="FJ147" s="233"/>
      <c r="FK147" s="234"/>
      <c r="FM147" s="225" t="s">
        <v>268</v>
      </c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  <c r="GH147" s="226"/>
      <c r="GI147" s="226"/>
      <c r="GJ147" s="226"/>
      <c r="GK147" s="226"/>
      <c r="GL147" s="61"/>
      <c r="GM147" s="61"/>
      <c r="GN147" s="307">
        <v>-27510.74</v>
      </c>
      <c r="GO147" s="307"/>
      <c r="GP147" s="307"/>
      <c r="GQ147" s="307"/>
      <c r="GR147" s="307"/>
      <c r="GS147" s="307"/>
      <c r="GT147" s="307"/>
      <c r="GU147" s="307"/>
      <c r="GV147" s="307"/>
    </row>
    <row r="148" spans="1:204" ht="12" customHeight="1">
      <c r="A148" s="128" t="s">
        <v>23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9"/>
      <c r="BZ148" s="79" t="s">
        <v>130</v>
      </c>
      <c r="CA148" s="80"/>
      <c r="CB148" s="80"/>
      <c r="CC148" s="80"/>
      <c r="CD148" s="80"/>
      <c r="CE148" s="80"/>
      <c r="CF148" s="81"/>
      <c r="CG148" s="73">
        <v>730</v>
      </c>
      <c r="CH148" s="74"/>
      <c r="CI148" s="74"/>
      <c r="CJ148" s="74"/>
      <c r="CK148" s="74"/>
      <c r="CL148" s="74"/>
      <c r="CM148" s="74"/>
      <c r="CN148" s="74"/>
      <c r="CO148" s="74"/>
      <c r="CP148" s="74"/>
      <c r="CQ148" s="75"/>
      <c r="CR148" s="235">
        <v>59063</v>
      </c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7"/>
      <c r="DJ148" s="235">
        <f>15149405.55-27510.74</f>
        <v>15121894.810000001</v>
      </c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6"/>
      <c r="DX148" s="236"/>
      <c r="DY148" s="236"/>
      <c r="DZ148" s="236"/>
      <c r="EA148" s="237"/>
      <c r="EB148" s="235"/>
      <c r="EC148" s="236"/>
      <c r="ED148" s="236"/>
      <c r="EE148" s="236"/>
      <c r="EF148" s="236"/>
      <c r="EG148" s="236"/>
      <c r="EH148" s="236"/>
      <c r="EI148" s="236"/>
      <c r="EJ148" s="236"/>
      <c r="EK148" s="236"/>
      <c r="EL148" s="236"/>
      <c r="EM148" s="236"/>
      <c r="EN148" s="236"/>
      <c r="EO148" s="236"/>
      <c r="EP148" s="236"/>
      <c r="EQ148" s="236"/>
      <c r="ER148" s="236"/>
      <c r="ES148" s="237"/>
      <c r="ET148" s="241">
        <f>SUM(CR148:ES149)</f>
        <v>15180957.810000001</v>
      </c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3"/>
      <c r="FM148" s="225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  <c r="GH148" s="226"/>
      <c r="GI148" s="226"/>
      <c r="GJ148" s="226"/>
      <c r="GK148" s="226"/>
      <c r="GN148" s="307"/>
      <c r="GO148" s="307"/>
      <c r="GP148" s="307"/>
      <c r="GQ148" s="307"/>
      <c r="GR148" s="307"/>
      <c r="GS148" s="307"/>
      <c r="GT148" s="307"/>
      <c r="GU148" s="307"/>
      <c r="GV148" s="307"/>
    </row>
    <row r="149" spans="1:204" ht="12" customHeight="1">
      <c r="A149" s="196" t="s">
        <v>120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7"/>
      <c r="BZ149" s="82"/>
      <c r="CA149" s="83"/>
      <c r="CB149" s="83"/>
      <c r="CC149" s="83"/>
      <c r="CD149" s="83"/>
      <c r="CE149" s="83"/>
      <c r="CF149" s="84"/>
      <c r="CG149" s="76"/>
      <c r="CH149" s="77"/>
      <c r="CI149" s="77"/>
      <c r="CJ149" s="77"/>
      <c r="CK149" s="77"/>
      <c r="CL149" s="77"/>
      <c r="CM149" s="77"/>
      <c r="CN149" s="77"/>
      <c r="CO149" s="77"/>
      <c r="CP149" s="77"/>
      <c r="CQ149" s="78"/>
      <c r="CR149" s="238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40"/>
      <c r="DJ149" s="238"/>
      <c r="DK149" s="239"/>
      <c r="DL149" s="239"/>
      <c r="DM149" s="239"/>
      <c r="DN149" s="239"/>
      <c r="DO149" s="239"/>
      <c r="DP149" s="239"/>
      <c r="DQ149" s="239"/>
      <c r="DR149" s="239"/>
      <c r="DS149" s="239"/>
      <c r="DT149" s="239"/>
      <c r="DU149" s="239"/>
      <c r="DV149" s="239"/>
      <c r="DW149" s="239"/>
      <c r="DX149" s="239"/>
      <c r="DY149" s="239"/>
      <c r="DZ149" s="239"/>
      <c r="EA149" s="240"/>
      <c r="EB149" s="238"/>
      <c r="EC149" s="239"/>
      <c r="ED149" s="239"/>
      <c r="EE149" s="239"/>
      <c r="EF149" s="239"/>
      <c r="EG149" s="239"/>
      <c r="EH149" s="239"/>
      <c r="EI149" s="239"/>
      <c r="EJ149" s="239"/>
      <c r="EK149" s="239"/>
      <c r="EL149" s="239"/>
      <c r="EM149" s="239"/>
      <c r="EN149" s="239"/>
      <c r="EO149" s="239"/>
      <c r="EP149" s="239"/>
      <c r="EQ149" s="239"/>
      <c r="ER149" s="239"/>
      <c r="ES149" s="240"/>
      <c r="ET149" s="244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6"/>
    </row>
    <row r="150" spans="1:204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85" t="s">
        <v>131</v>
      </c>
      <c r="CA150" s="186"/>
      <c r="CB150" s="186"/>
      <c r="CC150" s="186"/>
      <c r="CD150" s="186"/>
      <c r="CE150" s="186"/>
      <c r="CF150" s="186"/>
      <c r="CG150" s="201">
        <v>830</v>
      </c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47">
        <v>60689</v>
      </c>
      <c r="CS150" s="247"/>
      <c r="CT150" s="247"/>
      <c r="CU150" s="247"/>
      <c r="CV150" s="247"/>
      <c r="CW150" s="247"/>
      <c r="CX150" s="247"/>
      <c r="CY150" s="247"/>
      <c r="CZ150" s="247"/>
      <c r="DA150" s="247"/>
      <c r="DB150" s="247"/>
      <c r="DC150" s="247"/>
      <c r="DD150" s="247"/>
      <c r="DE150" s="247"/>
      <c r="DF150" s="247"/>
      <c r="DG150" s="247"/>
      <c r="DH150" s="247"/>
      <c r="DI150" s="247"/>
      <c r="DJ150" s="247">
        <v>12795593.48</v>
      </c>
      <c r="DK150" s="247"/>
      <c r="DL150" s="247"/>
      <c r="DM150" s="247"/>
      <c r="DN150" s="247"/>
      <c r="DO150" s="247"/>
      <c r="DP150" s="247"/>
      <c r="DQ150" s="247"/>
      <c r="DR150" s="247"/>
      <c r="DS150" s="247"/>
      <c r="DT150" s="247"/>
      <c r="DU150" s="247"/>
      <c r="DV150" s="247"/>
      <c r="DW150" s="247"/>
      <c r="DX150" s="247"/>
      <c r="DY150" s="247"/>
      <c r="DZ150" s="247"/>
      <c r="EA150" s="247"/>
      <c r="EB150" s="247"/>
      <c r="EC150" s="247"/>
      <c r="ED150" s="247"/>
      <c r="EE150" s="247"/>
      <c r="EF150" s="247"/>
      <c r="EG150" s="247"/>
      <c r="EH150" s="247"/>
      <c r="EI150" s="247"/>
      <c r="EJ150" s="247"/>
      <c r="EK150" s="247"/>
      <c r="EL150" s="247"/>
      <c r="EM150" s="247"/>
      <c r="EN150" s="247"/>
      <c r="EO150" s="247"/>
      <c r="EP150" s="247"/>
      <c r="EQ150" s="247"/>
      <c r="ER150" s="247"/>
      <c r="ES150" s="247"/>
      <c r="ET150" s="248">
        <f>SUM(CR150:ES150)</f>
        <v>12856282.48</v>
      </c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9"/>
    </row>
    <row r="151" spans="1:204" ht="37.5" customHeight="1"/>
    <row r="152" spans="1:204">
      <c r="A152" s="1" t="s">
        <v>132</v>
      </c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Z152" s="1" t="s">
        <v>139</v>
      </c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N152" s="294" t="s">
        <v>248</v>
      </c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</row>
    <row r="153" spans="1:204" s="16" customFormat="1">
      <c r="O153" s="134" t="s">
        <v>133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K153" s="134" t="s">
        <v>134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CR153" s="292" t="s">
        <v>133</v>
      </c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32"/>
      <c r="DK153" s="32"/>
      <c r="DL153" s="32"/>
      <c r="DM153" s="32"/>
      <c r="DN153" s="292" t="s">
        <v>134</v>
      </c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4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4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44"/>
      <c r="FM155" s="44"/>
      <c r="FN155" s="44"/>
    </row>
    <row r="156" spans="1:204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34" t="s">
        <v>229</v>
      </c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32"/>
      <c r="FM156" s="32"/>
      <c r="FN156" s="32"/>
    </row>
    <row r="157" spans="1:204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4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77" t="s">
        <v>249</v>
      </c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23"/>
      <c r="CM158" s="23"/>
      <c r="CN158" s="23"/>
      <c r="CO158" s="23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L158" s="294" t="s">
        <v>250</v>
      </c>
      <c r="DM158" s="294"/>
      <c r="DN158" s="294"/>
      <c r="DO158" s="294"/>
      <c r="DP158" s="294"/>
      <c r="DQ158" s="294"/>
      <c r="DR158" s="294"/>
      <c r="DS158" s="294"/>
      <c r="DT158" s="294"/>
      <c r="DU158" s="294"/>
      <c r="DV158" s="294"/>
      <c r="DW158" s="294"/>
      <c r="DX158" s="294"/>
      <c r="DY158" s="294"/>
      <c r="DZ158" s="294"/>
      <c r="EA158" s="294"/>
      <c r="EB158" s="294"/>
      <c r="EC158" s="294"/>
      <c r="ED158" s="294"/>
      <c r="EE158" s="294"/>
      <c r="EF158" s="294"/>
      <c r="EG158" s="294"/>
      <c r="EH158" s="294"/>
      <c r="EI158" s="294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4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34" t="s">
        <v>231</v>
      </c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25"/>
      <c r="CM159" s="25"/>
      <c r="CN159" s="25"/>
      <c r="CO159" s="25"/>
      <c r="CP159" s="134" t="s">
        <v>133</v>
      </c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32"/>
      <c r="DI159" s="32"/>
      <c r="DJ159" s="32"/>
      <c r="DK159" s="32"/>
      <c r="DL159" s="292" t="s">
        <v>134</v>
      </c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4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23"/>
      <c r="AM161" s="23"/>
      <c r="AN161" s="23"/>
      <c r="AO161" s="23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23"/>
      <c r="CK161" s="23"/>
      <c r="CL161" s="23"/>
      <c r="CM161" s="2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34" t="s">
        <v>231</v>
      </c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25"/>
      <c r="AM162" s="25"/>
      <c r="AN162" s="25"/>
      <c r="AO162" s="25"/>
      <c r="AP162" s="134" t="s">
        <v>133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L162" s="134" t="s">
        <v>134</v>
      </c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N162" s="134" t="s">
        <v>233</v>
      </c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78" t="s">
        <v>135</v>
      </c>
      <c r="B164" s="178"/>
      <c r="C164" s="83"/>
      <c r="D164" s="83"/>
      <c r="E164" s="83"/>
      <c r="F164" s="83"/>
      <c r="G164" s="202" t="s">
        <v>135</v>
      </c>
      <c r="H164" s="202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202">
        <v>20</v>
      </c>
      <c r="AC164" s="202"/>
      <c r="AD164" s="202"/>
      <c r="AE164" s="202"/>
      <c r="AF164" s="184"/>
      <c r="AG164" s="184"/>
      <c r="AH164" s="184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6">
    <mergeCell ref="FM147:GK148"/>
    <mergeCell ref="GN147:GV148"/>
    <mergeCell ref="FM79:GD80"/>
    <mergeCell ref="GE79:GV80"/>
    <mergeCell ref="AJ3:EB3"/>
    <mergeCell ref="ET3:FK3"/>
    <mergeCell ref="ET4:FK4"/>
    <mergeCell ref="BS5:CP5"/>
    <mergeCell ref="CQ5:CT5"/>
    <mergeCell ref="CU5:CW5"/>
    <mergeCell ref="ET5:FK5"/>
    <mergeCell ref="BZ14:CF14"/>
    <mergeCell ref="CG14:CQ14"/>
    <mergeCell ref="CR14:DI14"/>
    <mergeCell ref="DJ14:EA14"/>
    <mergeCell ref="FQ37:GD37"/>
    <mergeCell ref="ET6:FK6"/>
    <mergeCell ref="AI7:EA7"/>
    <mergeCell ref="ET7:FK7"/>
    <mergeCell ref="AI8:EA8"/>
    <mergeCell ref="FQ38:GD38"/>
    <mergeCell ref="FL33:GC34"/>
    <mergeCell ref="GD33:GU34"/>
    <mergeCell ref="ET9:FK9"/>
    <mergeCell ref="ET10:FK10"/>
    <mergeCell ref="ET11:FK11"/>
    <mergeCell ref="ET12:FK12"/>
    <mergeCell ref="ET15:FK15"/>
    <mergeCell ref="ET19:FK19"/>
    <mergeCell ref="ET20:FK20"/>
    <mergeCell ref="ET8:FK8"/>
    <mergeCell ref="AE6:ED6"/>
    <mergeCell ref="ET14:FK14"/>
    <mergeCell ref="A15:BY15"/>
    <mergeCell ref="BZ15:CF15"/>
    <mergeCell ref="CG15:CQ15"/>
    <mergeCell ref="CR15:DI15"/>
    <mergeCell ref="DJ15:EA15"/>
    <mergeCell ref="EB14:ES14"/>
    <mergeCell ref="EB15:ES15"/>
    <mergeCell ref="A14:BY14"/>
    <mergeCell ref="A16:BY16"/>
    <mergeCell ref="BZ16:CF16"/>
    <mergeCell ref="CG16:CQ16"/>
    <mergeCell ref="CR16:DI16"/>
    <mergeCell ref="DJ16:EA16"/>
    <mergeCell ref="A17:BY17"/>
    <mergeCell ref="BZ17:CF17"/>
    <mergeCell ref="ET16:FK16"/>
    <mergeCell ref="ET17:FK17"/>
    <mergeCell ref="ET18:FK18"/>
    <mergeCell ref="EB16:ES16"/>
    <mergeCell ref="A19:BY19"/>
    <mergeCell ref="BZ19:CF19"/>
    <mergeCell ref="CG19:CQ19"/>
    <mergeCell ref="CR19:DI19"/>
    <mergeCell ref="DJ19:EA19"/>
    <mergeCell ref="EB19:ES19"/>
    <mergeCell ref="A18:BY18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B20:ES20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BZ25:CF26"/>
    <mergeCell ref="CG25:CQ26"/>
    <mergeCell ref="CR25:DI2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DJ27:EA27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6:FK36"/>
    <mergeCell ref="CG36:CQ36"/>
    <mergeCell ref="CR36:DI36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FM72:GA72"/>
    <mergeCell ref="FM73:GD73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DJ76:EA76"/>
    <mergeCell ref="EB76:ES76"/>
    <mergeCell ref="CG75:CQ75"/>
    <mergeCell ref="CR75:DI75"/>
    <mergeCell ref="DJ75:EA75"/>
    <mergeCell ref="EB75:ES75"/>
    <mergeCell ref="BZ77:CF78"/>
    <mergeCell ref="CG77:CQ78"/>
    <mergeCell ref="CR77:DI78"/>
    <mergeCell ref="A76:BY76"/>
    <mergeCell ref="BZ76:CF76"/>
    <mergeCell ref="CG76:CQ76"/>
    <mergeCell ref="CR76:DI76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A77:BY77"/>
    <mergeCell ref="BZ80:CF80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CG80:CQ80"/>
    <mergeCell ref="ET80:FK80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ET82:FK82"/>
    <mergeCell ref="BZ82:CF82"/>
    <mergeCell ref="CG82:CQ82"/>
    <mergeCell ref="CR82:DI82"/>
    <mergeCell ref="DJ82:EA82"/>
    <mergeCell ref="ET84:FK84"/>
    <mergeCell ref="FM82:GA82"/>
    <mergeCell ref="A83:BY83"/>
    <mergeCell ref="BZ83:CF83"/>
    <mergeCell ref="CG83:CQ83"/>
    <mergeCell ref="CR83:DI83"/>
    <mergeCell ref="DJ83:EA83"/>
    <mergeCell ref="EB83:ES83"/>
    <mergeCell ref="ET83:FK83"/>
    <mergeCell ref="FM83:GD83"/>
    <mergeCell ref="A82:BY82"/>
    <mergeCell ref="EB82:ES82"/>
    <mergeCell ref="ET85:FK85"/>
    <mergeCell ref="ET86:FK86"/>
    <mergeCell ref="A85:BY85"/>
    <mergeCell ref="BZ85:CF85"/>
    <mergeCell ref="CG85:CQ85"/>
    <mergeCell ref="CR85:DI85"/>
    <mergeCell ref="DJ85:EA85"/>
    <mergeCell ref="EB85:ES85"/>
    <mergeCell ref="A84:BY84"/>
    <mergeCell ref="BZ84:CF84"/>
    <mergeCell ref="CG84:CQ84"/>
    <mergeCell ref="CR84:DI84"/>
    <mergeCell ref="DJ84:EA84"/>
    <mergeCell ref="EB84:ES84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B86:ES86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BZ91:CF92"/>
    <mergeCell ref="CG91:CQ92"/>
    <mergeCell ref="CR91:DI92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DJ93:EA93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4:BY104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CG108:CQ108"/>
    <mergeCell ref="CR108:DI108"/>
    <mergeCell ref="DJ108:EA108"/>
    <mergeCell ref="EB108:ES108"/>
    <mergeCell ref="EB103:ES104"/>
    <mergeCell ref="ET103:FK104"/>
    <mergeCell ref="ET105:FK105"/>
    <mergeCell ref="ET108:FK108"/>
    <mergeCell ref="BZ107:CF107"/>
    <mergeCell ref="CG107:CQ107"/>
    <mergeCell ref="CR107:DI107"/>
    <mergeCell ref="DJ107:EA107"/>
    <mergeCell ref="DJ105:EA105"/>
    <mergeCell ref="EB105:ES105"/>
    <mergeCell ref="BZ102:CF102"/>
    <mergeCell ref="CG102:CQ102"/>
    <mergeCell ref="A109:BY109"/>
    <mergeCell ref="BZ109:CF109"/>
    <mergeCell ref="CG109:CQ109"/>
    <mergeCell ref="CR109:DI109"/>
    <mergeCell ref="DJ109:EA109"/>
    <mergeCell ref="EB109:ES109"/>
    <mergeCell ref="ET109:FK109"/>
    <mergeCell ref="A108:BY108"/>
    <mergeCell ref="BZ108:CF108"/>
    <mergeCell ref="A110:BY110"/>
    <mergeCell ref="BZ110:CF110"/>
    <mergeCell ref="CG110:CQ110"/>
    <mergeCell ref="CR110:DI110"/>
    <mergeCell ref="DJ110:EA110"/>
    <mergeCell ref="EB110:ES110"/>
    <mergeCell ref="ET110:FK110"/>
    <mergeCell ref="FM110:FY110"/>
    <mergeCell ref="GA110:GL110"/>
    <mergeCell ref="A111:BY111"/>
    <mergeCell ref="BZ111:CF111"/>
    <mergeCell ref="CG111:CQ111"/>
    <mergeCell ref="CR111:DI111"/>
    <mergeCell ref="DJ111:EA111"/>
    <mergeCell ref="EB111:ES111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ET115:FK115"/>
    <mergeCell ref="A116:BY116"/>
    <mergeCell ref="BZ116:CF117"/>
    <mergeCell ref="CG116:CQ117"/>
    <mergeCell ref="CR116:DI117"/>
    <mergeCell ref="DJ116:EA117"/>
    <mergeCell ref="ET118:FK118"/>
    <mergeCell ref="FM113:GL115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FK165"/>
  <sheetViews>
    <sheetView tabSelected="1" topLeftCell="AE129" zoomScaleNormal="100" zoomScaleSheetLayoutView="100" workbookViewId="0">
      <selection activeCell="HE151" sqref="HE151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384" width="0.85546875" style="1"/>
  </cols>
  <sheetData>
    <row r="1" spans="1:167" ht="12" customHeight="1">
      <c r="FK1" s="33" t="s">
        <v>240</v>
      </c>
    </row>
    <row r="2" spans="1:167" ht="6" customHeight="1">
      <c r="FK2" s="33"/>
    </row>
    <row r="3" spans="1:167" ht="16.5" thickBot="1">
      <c r="AI3" s="3"/>
      <c r="AJ3" s="190" t="s">
        <v>237</v>
      </c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34"/>
      <c r="ED3" s="34"/>
      <c r="ET3" s="263" t="s">
        <v>16</v>
      </c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5"/>
    </row>
    <row r="4" spans="1:167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266" t="s">
        <v>162</v>
      </c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8"/>
    </row>
    <row r="5" spans="1:167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83" t="s">
        <v>242</v>
      </c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178">
        <v>20</v>
      </c>
      <c r="CR5" s="178"/>
      <c r="CS5" s="178"/>
      <c r="CT5" s="178"/>
      <c r="CU5" s="252" t="s">
        <v>251</v>
      </c>
      <c r="CV5" s="252"/>
      <c r="CW5" s="252"/>
      <c r="CX5" s="32" t="s">
        <v>29</v>
      </c>
      <c r="ER5" s="35" t="s">
        <v>18</v>
      </c>
      <c r="ET5" s="257" t="s">
        <v>243</v>
      </c>
      <c r="EU5" s="258"/>
      <c r="EV5" s="258"/>
      <c r="EW5" s="258"/>
      <c r="EX5" s="258"/>
      <c r="EY5" s="258"/>
      <c r="EZ5" s="258"/>
      <c r="FA5" s="258"/>
      <c r="FB5" s="258"/>
      <c r="FC5" s="258"/>
      <c r="FD5" s="258"/>
      <c r="FE5" s="258"/>
      <c r="FF5" s="258"/>
      <c r="FG5" s="258"/>
      <c r="FH5" s="258"/>
      <c r="FI5" s="258"/>
      <c r="FJ5" s="258"/>
      <c r="FK5" s="259"/>
    </row>
    <row r="6" spans="1:167" ht="13.5" customHeight="1">
      <c r="A6" s="5" t="s">
        <v>167</v>
      </c>
      <c r="AE6" s="179" t="s">
        <v>292</v>
      </c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R6" s="35" t="s">
        <v>19</v>
      </c>
      <c r="ET6" s="257" t="s">
        <v>244</v>
      </c>
      <c r="EU6" s="258"/>
      <c r="EV6" s="258"/>
      <c r="EW6" s="258"/>
      <c r="EX6" s="258"/>
      <c r="EY6" s="258"/>
      <c r="EZ6" s="258"/>
      <c r="FA6" s="258"/>
      <c r="FB6" s="258"/>
      <c r="FC6" s="258"/>
      <c r="FD6" s="258"/>
      <c r="FE6" s="258"/>
      <c r="FF6" s="258"/>
      <c r="FG6" s="258"/>
      <c r="FH6" s="258"/>
      <c r="FI6" s="258"/>
      <c r="FJ6" s="258"/>
      <c r="FK6" s="259"/>
    </row>
    <row r="7" spans="1:167" ht="13.5" customHeight="1">
      <c r="A7" s="5" t="s">
        <v>168</v>
      </c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T7" s="257"/>
      <c r="EU7" s="258"/>
      <c r="EV7" s="258"/>
      <c r="EW7" s="258"/>
      <c r="EX7" s="258"/>
      <c r="EY7" s="258"/>
      <c r="EZ7" s="258"/>
      <c r="FA7" s="258"/>
      <c r="FB7" s="258"/>
      <c r="FC7" s="258"/>
      <c r="FD7" s="258"/>
      <c r="FE7" s="258"/>
      <c r="FF7" s="258"/>
      <c r="FG7" s="258"/>
      <c r="FH7" s="258"/>
      <c r="FI7" s="258"/>
      <c r="FJ7" s="258"/>
      <c r="FK7" s="259"/>
    </row>
    <row r="8" spans="1:167" ht="13.5" customHeight="1">
      <c r="A8" s="5" t="s">
        <v>169</v>
      </c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R8" s="35" t="s">
        <v>20</v>
      </c>
      <c r="ET8" s="257" t="s">
        <v>245</v>
      </c>
      <c r="EU8" s="258"/>
      <c r="EV8" s="258"/>
      <c r="EW8" s="258"/>
      <c r="EX8" s="258"/>
      <c r="EY8" s="258"/>
      <c r="EZ8" s="258"/>
      <c r="FA8" s="258"/>
      <c r="FB8" s="258"/>
      <c r="FC8" s="258"/>
      <c r="FD8" s="258"/>
      <c r="FE8" s="258"/>
      <c r="FF8" s="258"/>
      <c r="FG8" s="258"/>
      <c r="FH8" s="258"/>
      <c r="FI8" s="258"/>
      <c r="FJ8" s="258"/>
      <c r="FK8" s="259"/>
    </row>
    <row r="9" spans="1:167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57"/>
      <c r="EU9" s="258"/>
      <c r="EV9" s="258"/>
      <c r="EW9" s="258"/>
      <c r="EX9" s="258"/>
      <c r="EY9" s="258"/>
      <c r="EZ9" s="258"/>
      <c r="FA9" s="258"/>
      <c r="FB9" s="258"/>
      <c r="FC9" s="258"/>
      <c r="FD9" s="258"/>
      <c r="FE9" s="258"/>
      <c r="FF9" s="258"/>
      <c r="FG9" s="258"/>
      <c r="FH9" s="258"/>
      <c r="FI9" s="258"/>
      <c r="FJ9" s="258"/>
      <c r="FK9" s="259"/>
    </row>
    <row r="10" spans="1:167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57" t="s">
        <v>246</v>
      </c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9"/>
    </row>
    <row r="11" spans="1:167" ht="14.1" customHeight="1">
      <c r="A11" s="10" t="s">
        <v>236</v>
      </c>
      <c r="ER11" s="35"/>
      <c r="ET11" s="257"/>
      <c r="EU11" s="258"/>
      <c r="EV11" s="258"/>
      <c r="EW11" s="258"/>
      <c r="EX11" s="258"/>
      <c r="EY11" s="258"/>
      <c r="EZ11" s="258"/>
      <c r="FA11" s="258"/>
      <c r="FB11" s="258"/>
      <c r="FC11" s="258"/>
      <c r="FD11" s="258"/>
      <c r="FE11" s="258"/>
      <c r="FF11" s="258"/>
      <c r="FG11" s="258"/>
      <c r="FH11" s="258"/>
      <c r="FI11" s="258"/>
      <c r="FJ11" s="258"/>
      <c r="FK11" s="259"/>
    </row>
    <row r="12" spans="1:167" ht="14.1" customHeight="1" thickBot="1">
      <c r="A12" s="11" t="s">
        <v>238</v>
      </c>
      <c r="AI12" s="1" t="s">
        <v>172</v>
      </c>
      <c r="ER12" s="35" t="s">
        <v>21</v>
      </c>
      <c r="ET12" s="260" t="s">
        <v>22</v>
      </c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2"/>
    </row>
    <row r="13" spans="1:167" ht="9" customHeight="1"/>
    <row r="14" spans="1:167" s="12" customFormat="1" ht="33" customHeight="1">
      <c r="A14" s="160" t="s">
        <v>136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1"/>
      <c r="BZ14" s="123" t="s">
        <v>137</v>
      </c>
      <c r="CA14" s="123"/>
      <c r="CB14" s="123"/>
      <c r="CC14" s="123"/>
      <c r="CD14" s="123"/>
      <c r="CE14" s="123"/>
      <c r="CF14" s="123"/>
      <c r="CG14" s="123" t="s">
        <v>173</v>
      </c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253" t="s">
        <v>174</v>
      </c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 t="s">
        <v>175</v>
      </c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 t="s">
        <v>2</v>
      </c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 t="s">
        <v>1</v>
      </c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6"/>
    </row>
    <row r="15" spans="1:167" s="13" customFormat="1" ht="12" customHeight="1" thickBot="1">
      <c r="A15" s="158">
        <v>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98">
        <v>2</v>
      </c>
      <c r="CA15" s="98"/>
      <c r="CB15" s="98"/>
      <c r="CC15" s="98"/>
      <c r="CD15" s="98"/>
      <c r="CE15" s="98"/>
      <c r="CF15" s="98"/>
      <c r="CG15" s="98">
        <v>3</v>
      </c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255">
        <v>4</v>
      </c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>
        <v>5</v>
      </c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>
        <v>6</v>
      </c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>
        <v>7</v>
      </c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69"/>
    </row>
    <row r="16" spans="1:167" ht="22.5" customHeight="1">
      <c r="A16" s="191" t="s">
        <v>176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2"/>
      <c r="BZ16" s="138" t="s">
        <v>0</v>
      </c>
      <c r="CA16" s="139"/>
      <c r="CB16" s="139"/>
      <c r="CC16" s="139"/>
      <c r="CD16" s="139"/>
      <c r="CE16" s="139"/>
      <c r="CF16" s="139"/>
      <c r="CG16" s="140">
        <v>100</v>
      </c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254">
        <f>CR17+CR18+CR19+CR20+CR24+CR32+CR38</f>
        <v>817313.3</v>
      </c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>
        <f>DJ17+DJ18+DJ19+DJ20+DJ24+DJ32+DJ38</f>
        <v>30114558.809999999</v>
      </c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83">
        <f>EB17+EB18+EB19+EB20+EB24+EB32+EB38</f>
        <v>0</v>
      </c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54">
        <f>SUM(CR16:ES16)</f>
        <v>30931872.109999999</v>
      </c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70"/>
    </row>
    <row r="17" spans="1:167" ht="15" customHeight="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3"/>
      <c r="BZ17" s="65" t="s">
        <v>3</v>
      </c>
      <c r="CA17" s="66"/>
      <c r="CB17" s="66"/>
      <c r="CC17" s="66"/>
      <c r="CD17" s="66"/>
      <c r="CE17" s="66"/>
      <c r="CF17" s="66"/>
      <c r="CG17" s="97">
        <v>120</v>
      </c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33">
        <f>SUM(CR17:ES17)</f>
        <v>0</v>
      </c>
      <c r="EU17" s="233"/>
      <c r="EV17" s="233"/>
      <c r="EW17" s="233"/>
      <c r="EX17" s="233"/>
      <c r="EY17" s="233"/>
      <c r="EZ17" s="233"/>
      <c r="FA17" s="233"/>
      <c r="FB17" s="233"/>
      <c r="FC17" s="233"/>
      <c r="FD17" s="233"/>
      <c r="FE17" s="233"/>
      <c r="FF17" s="233"/>
      <c r="FG17" s="233"/>
      <c r="FH17" s="233"/>
      <c r="FI17" s="233"/>
      <c r="FJ17" s="233"/>
      <c r="FK17" s="234"/>
    </row>
    <row r="18" spans="1:167" ht="15" customHeight="1">
      <c r="A18" s="162" t="s">
        <v>177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3"/>
      <c r="BZ18" s="65" t="s">
        <v>4</v>
      </c>
      <c r="CA18" s="66"/>
      <c r="CB18" s="66"/>
      <c r="CC18" s="66"/>
      <c r="CD18" s="66"/>
      <c r="CE18" s="66"/>
      <c r="CF18" s="66"/>
      <c r="CG18" s="97">
        <v>130</v>
      </c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0">
        <f>5649861.04</f>
        <v>5649861.04</v>
      </c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33">
        <f>SUM(CR18:ES18)</f>
        <v>5649861.04</v>
      </c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4"/>
    </row>
    <row r="19" spans="1:167" ht="15" customHeight="1">
      <c r="A19" s="162" t="s">
        <v>178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3"/>
      <c r="BZ19" s="65" t="s">
        <v>5</v>
      </c>
      <c r="CA19" s="66"/>
      <c r="CB19" s="66"/>
      <c r="CC19" s="66"/>
      <c r="CD19" s="66"/>
      <c r="CE19" s="66"/>
      <c r="CF19" s="66"/>
      <c r="CG19" s="97">
        <v>140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33">
        <f>SUM(CR19:ES19)</f>
        <v>0</v>
      </c>
      <c r="EU19" s="233"/>
      <c r="EV19" s="233"/>
      <c r="EW19" s="233"/>
      <c r="EX19" s="233"/>
      <c r="EY19" s="233"/>
      <c r="EZ19" s="233"/>
      <c r="FA19" s="233"/>
      <c r="FB19" s="233"/>
      <c r="FC19" s="233"/>
      <c r="FD19" s="233"/>
      <c r="FE19" s="233"/>
      <c r="FF19" s="233"/>
      <c r="FG19" s="233"/>
      <c r="FH19" s="233"/>
      <c r="FI19" s="233"/>
      <c r="FJ19" s="233"/>
      <c r="FK19" s="234"/>
    </row>
    <row r="20" spans="1:167" ht="15" customHeight="1">
      <c r="A20" s="162" t="s">
        <v>145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3"/>
      <c r="BZ20" s="65" t="s">
        <v>6</v>
      </c>
      <c r="CA20" s="66"/>
      <c r="CB20" s="66"/>
      <c r="CC20" s="66"/>
      <c r="CD20" s="66"/>
      <c r="CE20" s="66"/>
      <c r="CF20" s="66"/>
      <c r="CG20" s="97">
        <v>150</v>
      </c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33">
        <f>DJ21+DJ23</f>
        <v>0</v>
      </c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  <c r="DZ20" s="233"/>
      <c r="EA20" s="233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33">
        <f>SUM(CR20:ES20)</f>
        <v>0</v>
      </c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4"/>
    </row>
    <row r="21" spans="1:167" ht="12" customHeight="1">
      <c r="A21" s="164" t="s">
        <v>23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5"/>
      <c r="BZ21" s="79" t="s">
        <v>7</v>
      </c>
      <c r="CA21" s="80"/>
      <c r="CB21" s="80"/>
      <c r="CC21" s="80"/>
      <c r="CD21" s="80"/>
      <c r="CE21" s="80"/>
      <c r="CF21" s="81"/>
      <c r="CG21" s="73">
        <v>152</v>
      </c>
      <c r="CH21" s="74"/>
      <c r="CI21" s="74"/>
      <c r="CJ21" s="74"/>
      <c r="CK21" s="74"/>
      <c r="CL21" s="74"/>
      <c r="CM21" s="74"/>
      <c r="CN21" s="74"/>
      <c r="CO21" s="74"/>
      <c r="CP21" s="74"/>
      <c r="CQ21" s="75"/>
      <c r="CR21" s="271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3"/>
      <c r="DJ21" s="235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7"/>
      <c r="EB21" s="271"/>
      <c r="EC21" s="272"/>
      <c r="ED21" s="272"/>
      <c r="EE21" s="272"/>
      <c r="EF21" s="272"/>
      <c r="EG21" s="272"/>
      <c r="EH21" s="272"/>
      <c r="EI21" s="272"/>
      <c r="EJ21" s="272"/>
      <c r="EK21" s="272"/>
      <c r="EL21" s="272"/>
      <c r="EM21" s="272"/>
      <c r="EN21" s="272"/>
      <c r="EO21" s="272"/>
      <c r="EP21" s="272"/>
      <c r="EQ21" s="272"/>
      <c r="ER21" s="272"/>
      <c r="ES21" s="273"/>
      <c r="ET21" s="241">
        <f>SUM(CR21:ES22)</f>
        <v>0</v>
      </c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3"/>
    </row>
    <row r="22" spans="1:167" ht="22.5" customHeight="1">
      <c r="A22" s="142" t="s">
        <v>158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3"/>
      <c r="BZ22" s="82"/>
      <c r="CA22" s="83"/>
      <c r="CB22" s="83"/>
      <c r="CC22" s="83"/>
      <c r="CD22" s="83"/>
      <c r="CE22" s="83"/>
      <c r="CF22" s="84"/>
      <c r="CG22" s="76"/>
      <c r="CH22" s="77"/>
      <c r="CI22" s="77"/>
      <c r="CJ22" s="77"/>
      <c r="CK22" s="77"/>
      <c r="CL22" s="77"/>
      <c r="CM22" s="77"/>
      <c r="CN22" s="77"/>
      <c r="CO22" s="77"/>
      <c r="CP22" s="77"/>
      <c r="CQ22" s="78"/>
      <c r="CR22" s="274"/>
      <c r="CS22" s="275"/>
      <c r="CT22" s="275"/>
      <c r="CU22" s="275"/>
      <c r="CV22" s="275"/>
      <c r="CW22" s="275"/>
      <c r="CX22" s="275"/>
      <c r="CY22" s="275"/>
      <c r="CZ22" s="275"/>
      <c r="DA22" s="275"/>
      <c r="DB22" s="275"/>
      <c r="DC22" s="275"/>
      <c r="DD22" s="275"/>
      <c r="DE22" s="275"/>
      <c r="DF22" s="275"/>
      <c r="DG22" s="275"/>
      <c r="DH22" s="275"/>
      <c r="DI22" s="276"/>
      <c r="DJ22" s="238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40"/>
      <c r="EB22" s="274"/>
      <c r="EC22" s="275"/>
      <c r="ED22" s="275"/>
      <c r="EE22" s="275"/>
      <c r="EF22" s="275"/>
      <c r="EG22" s="275"/>
      <c r="EH22" s="275"/>
      <c r="EI22" s="275"/>
      <c r="EJ22" s="275"/>
      <c r="EK22" s="275"/>
      <c r="EL22" s="275"/>
      <c r="EM22" s="275"/>
      <c r="EN22" s="275"/>
      <c r="EO22" s="275"/>
      <c r="EP22" s="275"/>
      <c r="EQ22" s="275"/>
      <c r="ER22" s="275"/>
      <c r="ES22" s="276"/>
      <c r="ET22" s="244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6"/>
    </row>
    <row r="23" spans="1:167" ht="12" customHeight="1">
      <c r="A23" s="144" t="s">
        <v>146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5"/>
      <c r="BZ23" s="65" t="s">
        <v>8</v>
      </c>
      <c r="CA23" s="66"/>
      <c r="CB23" s="66"/>
      <c r="CC23" s="66"/>
      <c r="CD23" s="66"/>
      <c r="CE23" s="66"/>
      <c r="CF23" s="66"/>
      <c r="CG23" s="97">
        <v>153</v>
      </c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33">
        <f>SUM(CR23:ES23)</f>
        <v>0</v>
      </c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3"/>
      <c r="FF23" s="233"/>
      <c r="FG23" s="233"/>
      <c r="FH23" s="233"/>
      <c r="FI23" s="233"/>
      <c r="FJ23" s="233"/>
      <c r="FK23" s="234"/>
    </row>
    <row r="24" spans="1:167" ht="15" customHeight="1">
      <c r="A24" s="162" t="s">
        <v>140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3"/>
      <c r="BZ24" s="65" t="s">
        <v>9</v>
      </c>
      <c r="CA24" s="66"/>
      <c r="CB24" s="66"/>
      <c r="CC24" s="66"/>
      <c r="CD24" s="66"/>
      <c r="CE24" s="66"/>
      <c r="CF24" s="66"/>
      <c r="CG24" s="97">
        <v>170</v>
      </c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233">
        <f>CR25+CR27+CR31</f>
        <v>0</v>
      </c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>
        <f>DJ25+DJ27+DJ31</f>
        <v>-228839.5</v>
      </c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33">
        <f>SUM(CR24:ES24)</f>
        <v>-228839.5</v>
      </c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4"/>
    </row>
    <row r="25" spans="1:167" ht="12" customHeight="1">
      <c r="A25" s="164" t="s">
        <v>23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5"/>
      <c r="BZ25" s="79" t="s">
        <v>10</v>
      </c>
      <c r="CA25" s="80"/>
      <c r="CB25" s="80"/>
      <c r="CC25" s="80"/>
      <c r="CD25" s="80"/>
      <c r="CE25" s="80"/>
      <c r="CF25" s="81"/>
      <c r="CG25" s="73">
        <v>171</v>
      </c>
      <c r="CH25" s="74"/>
      <c r="CI25" s="74"/>
      <c r="CJ25" s="74"/>
      <c r="CK25" s="74"/>
      <c r="CL25" s="74"/>
      <c r="CM25" s="74"/>
      <c r="CN25" s="74"/>
      <c r="CO25" s="74"/>
      <c r="CP25" s="74"/>
      <c r="CQ25" s="75"/>
      <c r="CR25" s="235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7"/>
      <c r="DJ25" s="235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36"/>
      <c r="DX25" s="236"/>
      <c r="DY25" s="236"/>
      <c r="DZ25" s="236"/>
      <c r="EA25" s="237"/>
      <c r="EB25" s="271"/>
      <c r="EC25" s="272"/>
      <c r="ED25" s="272"/>
      <c r="EE25" s="272"/>
      <c r="EF25" s="272"/>
      <c r="EG25" s="272"/>
      <c r="EH25" s="272"/>
      <c r="EI25" s="272"/>
      <c r="EJ25" s="272"/>
      <c r="EK25" s="272"/>
      <c r="EL25" s="272"/>
      <c r="EM25" s="272"/>
      <c r="EN25" s="272"/>
      <c r="EO25" s="272"/>
      <c r="EP25" s="272"/>
      <c r="EQ25" s="272"/>
      <c r="ER25" s="272"/>
      <c r="ES25" s="273"/>
      <c r="ET25" s="241">
        <f>SUM(CR25:ES26)</f>
        <v>0</v>
      </c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3"/>
    </row>
    <row r="26" spans="1:167" ht="12" customHeight="1">
      <c r="A26" s="142" t="s">
        <v>24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3"/>
      <c r="BZ26" s="82"/>
      <c r="CA26" s="83"/>
      <c r="CB26" s="83"/>
      <c r="CC26" s="83"/>
      <c r="CD26" s="83"/>
      <c r="CE26" s="83"/>
      <c r="CF26" s="84"/>
      <c r="CG26" s="76"/>
      <c r="CH26" s="77"/>
      <c r="CI26" s="77"/>
      <c r="CJ26" s="77"/>
      <c r="CK26" s="77"/>
      <c r="CL26" s="77"/>
      <c r="CM26" s="77"/>
      <c r="CN26" s="77"/>
      <c r="CO26" s="77"/>
      <c r="CP26" s="77"/>
      <c r="CQ26" s="78"/>
      <c r="CR26" s="238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40"/>
      <c r="DJ26" s="238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40"/>
      <c r="EB26" s="274"/>
      <c r="EC26" s="275"/>
      <c r="ED26" s="275"/>
      <c r="EE26" s="275"/>
      <c r="EF26" s="275"/>
      <c r="EG26" s="275"/>
      <c r="EH26" s="275"/>
      <c r="EI26" s="275"/>
      <c r="EJ26" s="275"/>
      <c r="EK26" s="275"/>
      <c r="EL26" s="275"/>
      <c r="EM26" s="275"/>
      <c r="EN26" s="275"/>
      <c r="EO26" s="275"/>
      <c r="EP26" s="275"/>
      <c r="EQ26" s="275"/>
      <c r="ER26" s="275"/>
      <c r="ES26" s="276"/>
      <c r="ET26" s="244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6"/>
    </row>
    <row r="27" spans="1:167" ht="12" customHeight="1">
      <c r="A27" s="144" t="s">
        <v>25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5"/>
      <c r="BZ27" s="65" t="s">
        <v>11</v>
      </c>
      <c r="CA27" s="66"/>
      <c r="CB27" s="66"/>
      <c r="CC27" s="66"/>
      <c r="CD27" s="66"/>
      <c r="CE27" s="66"/>
      <c r="CF27" s="66"/>
      <c r="CG27" s="97">
        <v>172</v>
      </c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>
        <v>-228839.5</v>
      </c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33">
        <f>SUM(CR27:ES27)</f>
        <v>-228839.5</v>
      </c>
      <c r="EU27" s="233"/>
      <c r="EV27" s="233"/>
      <c r="EW27" s="233"/>
      <c r="EX27" s="233"/>
      <c r="EY27" s="233"/>
      <c r="EZ27" s="233"/>
      <c r="FA27" s="233"/>
      <c r="FB27" s="233"/>
      <c r="FC27" s="233"/>
      <c r="FD27" s="233"/>
      <c r="FE27" s="233"/>
      <c r="FF27" s="233"/>
      <c r="FG27" s="233"/>
      <c r="FH27" s="233"/>
      <c r="FI27" s="233"/>
      <c r="FJ27" s="233"/>
      <c r="FK27" s="234"/>
    </row>
    <row r="28" spans="1:167" ht="12" customHeight="1">
      <c r="A28" s="164" t="s">
        <v>180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5"/>
      <c r="BZ28" s="79" t="s">
        <v>12</v>
      </c>
      <c r="CA28" s="80"/>
      <c r="CB28" s="80"/>
      <c r="CC28" s="80"/>
      <c r="CD28" s="80"/>
      <c r="CE28" s="80"/>
      <c r="CF28" s="81"/>
      <c r="CG28" s="73">
        <v>172</v>
      </c>
      <c r="CH28" s="74"/>
      <c r="CI28" s="74"/>
      <c r="CJ28" s="74"/>
      <c r="CK28" s="74"/>
      <c r="CL28" s="74"/>
      <c r="CM28" s="74"/>
      <c r="CN28" s="74"/>
      <c r="CO28" s="74"/>
      <c r="CP28" s="74"/>
      <c r="CQ28" s="75"/>
      <c r="CR28" s="235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7"/>
      <c r="DJ28" s="235">
        <v>-228839.5</v>
      </c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36"/>
      <c r="DX28" s="236"/>
      <c r="DY28" s="236"/>
      <c r="DZ28" s="236"/>
      <c r="EA28" s="237"/>
      <c r="EB28" s="271"/>
      <c r="EC28" s="272"/>
      <c r="ED28" s="272"/>
      <c r="EE28" s="272"/>
      <c r="EF28" s="272"/>
      <c r="EG28" s="272"/>
      <c r="EH28" s="272"/>
      <c r="EI28" s="272"/>
      <c r="EJ28" s="272"/>
      <c r="EK28" s="272"/>
      <c r="EL28" s="272"/>
      <c r="EM28" s="272"/>
      <c r="EN28" s="272"/>
      <c r="EO28" s="272"/>
      <c r="EP28" s="272"/>
      <c r="EQ28" s="272"/>
      <c r="ER28" s="272"/>
      <c r="ES28" s="273"/>
      <c r="ET28" s="241">
        <f>SUM(CR28:ES29)</f>
        <v>-228839.5</v>
      </c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3"/>
    </row>
    <row r="29" spans="1:167" ht="12" customHeight="1">
      <c r="A29" s="166" t="s">
        <v>181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82"/>
      <c r="CA29" s="83"/>
      <c r="CB29" s="83"/>
      <c r="CC29" s="83"/>
      <c r="CD29" s="83"/>
      <c r="CE29" s="83"/>
      <c r="CF29" s="84"/>
      <c r="CG29" s="76"/>
      <c r="CH29" s="77"/>
      <c r="CI29" s="77"/>
      <c r="CJ29" s="77"/>
      <c r="CK29" s="77"/>
      <c r="CL29" s="77"/>
      <c r="CM29" s="77"/>
      <c r="CN29" s="77"/>
      <c r="CO29" s="77"/>
      <c r="CP29" s="77"/>
      <c r="CQ29" s="78"/>
      <c r="CR29" s="238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40"/>
      <c r="DJ29" s="238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40"/>
      <c r="EB29" s="274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6"/>
      <c r="ET29" s="244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6"/>
    </row>
    <row r="30" spans="1:167" ht="12" customHeight="1">
      <c r="A30" s="170" t="s">
        <v>182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1"/>
      <c r="BZ30" s="172" t="s">
        <v>183</v>
      </c>
      <c r="CA30" s="173"/>
      <c r="CB30" s="173"/>
      <c r="CC30" s="173"/>
      <c r="CD30" s="173"/>
      <c r="CE30" s="173"/>
      <c r="CF30" s="174"/>
      <c r="CG30" s="175">
        <v>172</v>
      </c>
      <c r="CH30" s="176"/>
      <c r="CI30" s="176"/>
      <c r="CJ30" s="176"/>
      <c r="CK30" s="176"/>
      <c r="CL30" s="176"/>
      <c r="CM30" s="176"/>
      <c r="CN30" s="176"/>
      <c r="CO30" s="176"/>
      <c r="CP30" s="176"/>
      <c r="CQ30" s="118"/>
      <c r="CR30" s="277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9"/>
      <c r="DJ30" s="280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2"/>
      <c r="EB30" s="277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279"/>
      <c r="ET30" s="233">
        <f>SUM(CR30:ES30)</f>
        <v>0</v>
      </c>
      <c r="EU30" s="233"/>
      <c r="EV30" s="233"/>
      <c r="EW30" s="233"/>
      <c r="EX30" s="233"/>
      <c r="EY30" s="233"/>
      <c r="EZ30" s="233"/>
      <c r="FA30" s="233"/>
      <c r="FB30" s="233"/>
      <c r="FC30" s="233"/>
      <c r="FD30" s="233"/>
      <c r="FE30" s="233"/>
      <c r="FF30" s="233"/>
      <c r="FG30" s="233"/>
      <c r="FH30" s="233"/>
      <c r="FI30" s="233"/>
      <c r="FJ30" s="233"/>
      <c r="FK30" s="234"/>
    </row>
    <row r="31" spans="1:167" ht="12" customHeight="1">
      <c r="A31" s="144" t="s">
        <v>138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5"/>
      <c r="BZ31" s="65" t="s">
        <v>179</v>
      </c>
      <c r="CA31" s="66"/>
      <c r="CB31" s="66"/>
      <c r="CC31" s="66"/>
      <c r="CD31" s="66"/>
      <c r="CE31" s="66"/>
      <c r="CF31" s="66"/>
      <c r="CG31" s="97">
        <v>173</v>
      </c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33">
        <f>SUM(CR31:ES31)</f>
        <v>0</v>
      </c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4"/>
    </row>
    <row r="32" spans="1:167" ht="15" customHeight="1">
      <c r="A32" s="162" t="s">
        <v>26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3"/>
      <c r="BZ32" s="65" t="s">
        <v>13</v>
      </c>
      <c r="CA32" s="66"/>
      <c r="CB32" s="66"/>
      <c r="CC32" s="66"/>
      <c r="CD32" s="66"/>
      <c r="CE32" s="66"/>
      <c r="CF32" s="66"/>
      <c r="CG32" s="97">
        <v>180</v>
      </c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233">
        <f>CR33+CR35+CR36+CR37</f>
        <v>817313.3</v>
      </c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>
        <f>DJ33+DJ35+DJ36+DJ37</f>
        <v>24693537.27</v>
      </c>
      <c r="DK32" s="233"/>
      <c r="DL32" s="233"/>
      <c r="DM32" s="233"/>
      <c r="DN32" s="233"/>
      <c r="DO32" s="233"/>
      <c r="DP32" s="233"/>
      <c r="DQ32" s="233"/>
      <c r="DR32" s="233"/>
      <c r="DS32" s="233"/>
      <c r="DT32" s="233"/>
      <c r="DU32" s="233"/>
      <c r="DV32" s="233"/>
      <c r="DW32" s="233"/>
      <c r="DX32" s="233"/>
      <c r="DY32" s="233"/>
      <c r="DZ32" s="233"/>
      <c r="EA32" s="233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33">
        <f>SUM(CR32:ES32)</f>
        <v>25510850.57</v>
      </c>
      <c r="EU32" s="233"/>
      <c r="EV32" s="233"/>
      <c r="EW32" s="233"/>
      <c r="EX32" s="233"/>
      <c r="EY32" s="233"/>
      <c r="EZ32" s="233"/>
      <c r="FA32" s="233"/>
      <c r="FB32" s="233"/>
      <c r="FC32" s="233"/>
      <c r="FD32" s="233"/>
      <c r="FE32" s="233"/>
      <c r="FF32" s="233"/>
      <c r="FG32" s="233"/>
      <c r="FH32" s="233"/>
      <c r="FI32" s="233"/>
      <c r="FJ32" s="233"/>
      <c r="FK32" s="234"/>
    </row>
    <row r="33" spans="1:167" ht="12" customHeight="1">
      <c r="A33" s="164" t="s">
        <v>23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5"/>
      <c r="BZ33" s="79" t="s">
        <v>184</v>
      </c>
      <c r="CA33" s="80"/>
      <c r="CB33" s="80"/>
      <c r="CC33" s="80"/>
      <c r="CD33" s="80"/>
      <c r="CE33" s="80"/>
      <c r="CF33" s="81"/>
      <c r="CG33" s="73">
        <v>180</v>
      </c>
      <c r="CH33" s="74"/>
      <c r="CI33" s="74"/>
      <c r="CJ33" s="74"/>
      <c r="CK33" s="74"/>
      <c r="CL33" s="74"/>
      <c r="CM33" s="74"/>
      <c r="CN33" s="74"/>
      <c r="CO33" s="74"/>
      <c r="CP33" s="74"/>
      <c r="CQ33" s="75"/>
      <c r="CR33" s="271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72"/>
      <c r="DI33" s="273"/>
      <c r="DJ33" s="235">
        <v>24653471.27</v>
      </c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7"/>
      <c r="EB33" s="271"/>
      <c r="EC33" s="272"/>
      <c r="ED33" s="272"/>
      <c r="EE33" s="272"/>
      <c r="EF33" s="272"/>
      <c r="EG33" s="272"/>
      <c r="EH33" s="272"/>
      <c r="EI33" s="272"/>
      <c r="EJ33" s="272"/>
      <c r="EK33" s="272"/>
      <c r="EL33" s="272"/>
      <c r="EM33" s="272"/>
      <c r="EN33" s="272"/>
      <c r="EO33" s="272"/>
      <c r="EP33" s="272"/>
      <c r="EQ33" s="272"/>
      <c r="ER33" s="272"/>
      <c r="ES33" s="273"/>
      <c r="ET33" s="241">
        <f>SUM(CR33:ES34)</f>
        <v>24653471.27</v>
      </c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3"/>
    </row>
    <row r="34" spans="1:167" ht="12" customHeight="1">
      <c r="A34" s="142" t="s">
        <v>188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3"/>
      <c r="BZ34" s="82"/>
      <c r="CA34" s="83"/>
      <c r="CB34" s="83"/>
      <c r="CC34" s="83"/>
      <c r="CD34" s="83"/>
      <c r="CE34" s="83"/>
      <c r="CF34" s="84"/>
      <c r="CG34" s="76"/>
      <c r="CH34" s="77"/>
      <c r="CI34" s="77"/>
      <c r="CJ34" s="77"/>
      <c r="CK34" s="77"/>
      <c r="CL34" s="77"/>
      <c r="CM34" s="77"/>
      <c r="CN34" s="77"/>
      <c r="CO34" s="77"/>
      <c r="CP34" s="77"/>
      <c r="CQ34" s="78"/>
      <c r="CR34" s="274"/>
      <c r="CS34" s="275"/>
      <c r="CT34" s="275"/>
      <c r="CU34" s="275"/>
      <c r="CV34" s="275"/>
      <c r="CW34" s="275"/>
      <c r="CX34" s="275"/>
      <c r="CY34" s="275"/>
      <c r="CZ34" s="275"/>
      <c r="DA34" s="275"/>
      <c r="DB34" s="275"/>
      <c r="DC34" s="275"/>
      <c r="DD34" s="275"/>
      <c r="DE34" s="275"/>
      <c r="DF34" s="275"/>
      <c r="DG34" s="275"/>
      <c r="DH34" s="275"/>
      <c r="DI34" s="276"/>
      <c r="DJ34" s="238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40"/>
      <c r="EB34" s="274"/>
      <c r="EC34" s="275"/>
      <c r="ED34" s="275"/>
      <c r="EE34" s="275"/>
      <c r="EF34" s="275"/>
      <c r="EG34" s="275"/>
      <c r="EH34" s="275"/>
      <c r="EI34" s="275"/>
      <c r="EJ34" s="275"/>
      <c r="EK34" s="275"/>
      <c r="EL34" s="275"/>
      <c r="EM34" s="275"/>
      <c r="EN34" s="275"/>
      <c r="EO34" s="275"/>
      <c r="EP34" s="275"/>
      <c r="EQ34" s="275"/>
      <c r="ER34" s="275"/>
      <c r="ES34" s="276"/>
      <c r="ET34" s="244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6"/>
    </row>
    <row r="35" spans="1:167" ht="12" customHeight="1">
      <c r="A35" s="144" t="s">
        <v>189</v>
      </c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5"/>
      <c r="BZ35" s="65" t="s">
        <v>185</v>
      </c>
      <c r="CA35" s="66"/>
      <c r="CB35" s="66"/>
      <c r="CC35" s="66"/>
      <c r="CD35" s="66"/>
      <c r="CE35" s="66"/>
      <c r="CF35" s="66"/>
      <c r="CG35" s="97">
        <v>180</v>
      </c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250">
        <v>817313.3</v>
      </c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33">
        <f>SUM(CR35:ES35)</f>
        <v>817313.3</v>
      </c>
      <c r="EU35" s="233"/>
      <c r="EV35" s="233"/>
      <c r="EW35" s="233"/>
      <c r="EX35" s="233"/>
      <c r="EY35" s="233"/>
      <c r="EZ35" s="233"/>
      <c r="FA35" s="233"/>
      <c r="FB35" s="233"/>
      <c r="FC35" s="233"/>
      <c r="FD35" s="233"/>
      <c r="FE35" s="233"/>
      <c r="FF35" s="233"/>
      <c r="FG35" s="233"/>
      <c r="FH35" s="233"/>
      <c r="FI35" s="233"/>
      <c r="FJ35" s="233"/>
      <c r="FK35" s="234"/>
    </row>
    <row r="36" spans="1:167" ht="12" customHeight="1">
      <c r="A36" s="144" t="s">
        <v>190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5"/>
      <c r="BZ36" s="65" t="s">
        <v>186</v>
      </c>
      <c r="CA36" s="66"/>
      <c r="CB36" s="66"/>
      <c r="CC36" s="66"/>
      <c r="CD36" s="66"/>
      <c r="CE36" s="66"/>
      <c r="CF36" s="66"/>
      <c r="CG36" s="97">
        <v>180</v>
      </c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33">
        <f>SUM(CR36:ES36)</f>
        <v>0</v>
      </c>
      <c r="EU36" s="233"/>
      <c r="EV36" s="233"/>
      <c r="EW36" s="233"/>
      <c r="EX36" s="233"/>
      <c r="EY36" s="233"/>
      <c r="EZ36" s="233"/>
      <c r="FA36" s="233"/>
      <c r="FB36" s="233"/>
      <c r="FC36" s="233"/>
      <c r="FD36" s="233"/>
      <c r="FE36" s="233"/>
      <c r="FF36" s="233"/>
      <c r="FG36" s="233"/>
      <c r="FH36" s="233"/>
      <c r="FI36" s="233"/>
      <c r="FJ36" s="233"/>
      <c r="FK36" s="234"/>
    </row>
    <row r="37" spans="1:167" ht="12" customHeight="1">
      <c r="A37" s="144" t="s">
        <v>191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5"/>
      <c r="BZ37" s="65" t="s">
        <v>187</v>
      </c>
      <c r="CA37" s="66"/>
      <c r="CB37" s="66"/>
      <c r="CC37" s="66"/>
      <c r="CD37" s="66"/>
      <c r="CE37" s="66"/>
      <c r="CF37" s="66"/>
      <c r="CG37" s="97">
        <v>180</v>
      </c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0">
        <f>16522.99+23543.01</f>
        <v>40066</v>
      </c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33">
        <f>SUM(CR37:ES37)</f>
        <v>40066</v>
      </c>
      <c r="EU37" s="233"/>
      <c r="EV37" s="233"/>
      <c r="EW37" s="233"/>
      <c r="EX37" s="233"/>
      <c r="EY37" s="233"/>
      <c r="EZ37" s="233"/>
      <c r="FA37" s="233"/>
      <c r="FB37" s="233"/>
      <c r="FC37" s="233"/>
      <c r="FD37" s="233"/>
      <c r="FE37" s="233"/>
      <c r="FF37" s="233"/>
      <c r="FG37" s="233"/>
      <c r="FH37" s="233"/>
      <c r="FI37" s="233"/>
      <c r="FJ37" s="233"/>
      <c r="FK37" s="234"/>
    </row>
    <row r="38" spans="1:167" ht="15" customHeight="1">
      <c r="A38" s="168" t="s">
        <v>27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9"/>
      <c r="BZ38" s="65" t="s">
        <v>14</v>
      </c>
      <c r="CA38" s="66"/>
      <c r="CB38" s="66"/>
      <c r="CC38" s="66"/>
      <c r="CD38" s="66"/>
      <c r="CE38" s="66"/>
      <c r="CF38" s="66"/>
      <c r="CG38" s="97">
        <v>130</v>
      </c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33">
        <f>SUM(CR38:ES38)</f>
        <v>0</v>
      </c>
      <c r="EU38" s="233"/>
      <c r="EV38" s="233"/>
      <c r="EW38" s="233"/>
      <c r="EX38" s="233"/>
      <c r="EY38" s="233"/>
      <c r="EZ38" s="233"/>
      <c r="FA38" s="233"/>
      <c r="FB38" s="233"/>
      <c r="FC38" s="233"/>
      <c r="FD38" s="233"/>
      <c r="FE38" s="233"/>
      <c r="FF38" s="233"/>
      <c r="FG38" s="233"/>
      <c r="FH38" s="233"/>
      <c r="FI38" s="233"/>
      <c r="FJ38" s="233"/>
      <c r="FK38" s="234"/>
    </row>
    <row r="39" spans="1:167" ht="15" customHeight="1">
      <c r="FK39" s="41" t="s">
        <v>166</v>
      </c>
    </row>
    <row r="40" spans="1:167" s="12" customFormat="1" ht="33" customHeight="1">
      <c r="A40" s="161" t="s">
        <v>136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 t="s">
        <v>137</v>
      </c>
      <c r="CA40" s="123"/>
      <c r="CB40" s="123"/>
      <c r="CC40" s="123"/>
      <c r="CD40" s="123"/>
      <c r="CE40" s="123"/>
      <c r="CF40" s="123"/>
      <c r="CG40" s="123" t="s">
        <v>173</v>
      </c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253" t="s">
        <v>174</v>
      </c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 t="s">
        <v>175</v>
      </c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 t="s">
        <v>2</v>
      </c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 t="s">
        <v>1</v>
      </c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6"/>
    </row>
    <row r="41" spans="1:167" s="13" customFormat="1" ht="12" customHeight="1" thickBot="1">
      <c r="A41" s="158">
        <v>1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98">
        <v>2</v>
      </c>
      <c r="CA41" s="98"/>
      <c r="CB41" s="98"/>
      <c r="CC41" s="98"/>
      <c r="CD41" s="98"/>
      <c r="CE41" s="98"/>
      <c r="CF41" s="98"/>
      <c r="CG41" s="98">
        <v>3</v>
      </c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255">
        <v>4</v>
      </c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>
        <v>5</v>
      </c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>
        <v>6</v>
      </c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>
        <v>7</v>
      </c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69"/>
    </row>
    <row r="42" spans="1:167" ht="25.5" customHeight="1">
      <c r="A42" s="191" t="s">
        <v>241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2"/>
      <c r="BZ42" s="138" t="s">
        <v>30</v>
      </c>
      <c r="CA42" s="139"/>
      <c r="CB42" s="139"/>
      <c r="CC42" s="139"/>
      <c r="CD42" s="139"/>
      <c r="CE42" s="139"/>
      <c r="CF42" s="139"/>
      <c r="CG42" s="140">
        <v>200</v>
      </c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254">
        <f>CR43+CR48+CR56+CR60+CR64+CR68+CR72+CR76+CR81</f>
        <v>776864.66</v>
      </c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>
        <f>DJ43+DJ48+DJ56+DJ60+DJ64+DJ68+DJ72+DJ76+DJ81</f>
        <v>30130396.760000002</v>
      </c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>
        <f>EB43+EB48+EB56+EB60+EB64+EB68+EB72+EB76+EB81</f>
        <v>0</v>
      </c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>
        <f>SUM(CR42:ES42)</f>
        <v>30907261.420000002</v>
      </c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70"/>
    </row>
    <row r="43" spans="1:167" ht="15" customHeight="1">
      <c r="A43" s="162" t="s">
        <v>147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3"/>
      <c r="BZ43" s="65" t="s">
        <v>31</v>
      </c>
      <c r="CA43" s="66"/>
      <c r="CB43" s="66"/>
      <c r="CC43" s="66"/>
      <c r="CD43" s="66"/>
      <c r="CE43" s="66"/>
      <c r="CF43" s="66"/>
      <c r="CG43" s="97">
        <v>210</v>
      </c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233">
        <f>SUM(CR44:DI47)</f>
        <v>702768.3</v>
      </c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>
        <f>SUM(DJ44:EA47)</f>
        <v>21762298.25</v>
      </c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33">
        <f>SUM(CR43:ES43)</f>
        <v>22465066.550000001</v>
      </c>
      <c r="EU43" s="233"/>
      <c r="EV43" s="233"/>
      <c r="EW43" s="233"/>
      <c r="EX43" s="233"/>
      <c r="EY43" s="233"/>
      <c r="EZ43" s="233"/>
      <c r="FA43" s="233"/>
      <c r="FB43" s="233"/>
      <c r="FC43" s="233"/>
      <c r="FD43" s="233"/>
      <c r="FE43" s="233"/>
      <c r="FF43" s="233"/>
      <c r="FG43" s="233"/>
      <c r="FH43" s="233"/>
      <c r="FI43" s="233"/>
      <c r="FJ43" s="233"/>
      <c r="FK43" s="234"/>
    </row>
    <row r="44" spans="1:167" ht="12" customHeight="1">
      <c r="A44" s="164" t="s">
        <v>23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5"/>
      <c r="BZ44" s="79" t="s">
        <v>32</v>
      </c>
      <c r="CA44" s="80"/>
      <c r="CB44" s="80"/>
      <c r="CC44" s="80"/>
      <c r="CD44" s="80"/>
      <c r="CE44" s="80"/>
      <c r="CF44" s="81"/>
      <c r="CG44" s="73">
        <v>211</v>
      </c>
      <c r="CH44" s="74"/>
      <c r="CI44" s="74"/>
      <c r="CJ44" s="74"/>
      <c r="CK44" s="74"/>
      <c r="CL44" s="74"/>
      <c r="CM44" s="74"/>
      <c r="CN44" s="74"/>
      <c r="CO44" s="74"/>
      <c r="CP44" s="74"/>
      <c r="CQ44" s="75"/>
      <c r="CR44" s="235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7"/>
      <c r="DJ44" s="235">
        <v>16857362.460000001</v>
      </c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36"/>
      <c r="DX44" s="236"/>
      <c r="DY44" s="236"/>
      <c r="DZ44" s="236"/>
      <c r="EA44" s="237"/>
      <c r="EB44" s="271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3"/>
      <c r="ET44" s="241">
        <f>SUM(CR44:ES45)</f>
        <v>16857362.460000001</v>
      </c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3"/>
    </row>
    <row r="45" spans="1:167" ht="12" customHeight="1">
      <c r="A45" s="142" t="s">
        <v>159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3"/>
      <c r="BZ45" s="82"/>
      <c r="CA45" s="83"/>
      <c r="CB45" s="83"/>
      <c r="CC45" s="83"/>
      <c r="CD45" s="83"/>
      <c r="CE45" s="83"/>
      <c r="CF45" s="84"/>
      <c r="CG45" s="76"/>
      <c r="CH45" s="77"/>
      <c r="CI45" s="77"/>
      <c r="CJ45" s="77"/>
      <c r="CK45" s="77"/>
      <c r="CL45" s="77"/>
      <c r="CM45" s="77"/>
      <c r="CN45" s="77"/>
      <c r="CO45" s="77"/>
      <c r="CP45" s="77"/>
      <c r="CQ45" s="78"/>
      <c r="CR45" s="238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40"/>
      <c r="DJ45" s="238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40"/>
      <c r="EB45" s="274"/>
      <c r="EC45" s="275"/>
      <c r="ED45" s="275"/>
      <c r="EE45" s="275"/>
      <c r="EF45" s="275"/>
      <c r="EG45" s="275"/>
      <c r="EH45" s="275"/>
      <c r="EI45" s="275"/>
      <c r="EJ45" s="275"/>
      <c r="EK45" s="275"/>
      <c r="EL45" s="275"/>
      <c r="EM45" s="275"/>
      <c r="EN45" s="275"/>
      <c r="EO45" s="275"/>
      <c r="EP45" s="275"/>
      <c r="EQ45" s="275"/>
      <c r="ER45" s="275"/>
      <c r="ES45" s="276"/>
      <c r="ET45" s="244"/>
      <c r="EU45" s="245"/>
      <c r="EV45" s="245"/>
      <c r="EW45" s="245"/>
      <c r="EX45" s="245"/>
      <c r="EY45" s="245"/>
      <c r="EZ45" s="245"/>
      <c r="FA45" s="245"/>
      <c r="FB45" s="245"/>
      <c r="FC45" s="245"/>
      <c r="FD45" s="245"/>
      <c r="FE45" s="245"/>
      <c r="FF45" s="245"/>
      <c r="FG45" s="245"/>
      <c r="FH45" s="245"/>
      <c r="FI45" s="245"/>
      <c r="FJ45" s="245"/>
      <c r="FK45" s="246"/>
    </row>
    <row r="46" spans="1:167" ht="15" customHeight="1">
      <c r="A46" s="144" t="s">
        <v>35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5"/>
      <c r="BZ46" s="65" t="s">
        <v>33</v>
      </c>
      <c r="CA46" s="66"/>
      <c r="CB46" s="66"/>
      <c r="CC46" s="66"/>
      <c r="CD46" s="66"/>
      <c r="CE46" s="66"/>
      <c r="CF46" s="66"/>
      <c r="CG46" s="97">
        <v>212</v>
      </c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250">
        <v>702768.3</v>
      </c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/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33">
        <f>SUM(CR46:ES46)</f>
        <v>702768.3</v>
      </c>
      <c r="EU46" s="233"/>
      <c r="EV46" s="233"/>
      <c r="EW46" s="233"/>
      <c r="EX46" s="233"/>
      <c r="EY46" s="233"/>
      <c r="EZ46" s="233"/>
      <c r="FA46" s="233"/>
      <c r="FB46" s="233"/>
      <c r="FC46" s="233"/>
      <c r="FD46" s="233"/>
      <c r="FE46" s="233"/>
      <c r="FF46" s="233"/>
      <c r="FG46" s="233"/>
      <c r="FH46" s="233"/>
      <c r="FI46" s="233"/>
      <c r="FJ46" s="233"/>
      <c r="FK46" s="234"/>
    </row>
    <row r="47" spans="1:167" ht="15" customHeight="1">
      <c r="A47" s="144" t="s">
        <v>148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5"/>
      <c r="BZ47" s="65" t="s">
        <v>34</v>
      </c>
      <c r="CA47" s="66"/>
      <c r="CB47" s="66"/>
      <c r="CC47" s="66"/>
      <c r="CD47" s="66"/>
      <c r="CE47" s="66"/>
      <c r="CF47" s="66"/>
      <c r="CG47" s="97">
        <v>213</v>
      </c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>
        <v>4904935.79</v>
      </c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33">
        <f>SUM(CR47:ES47)</f>
        <v>4904935.79</v>
      </c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3"/>
      <c r="FK47" s="234"/>
    </row>
    <row r="48" spans="1:167" ht="15" customHeight="1">
      <c r="A48" s="162" t="s">
        <v>149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3"/>
      <c r="BZ48" s="65" t="s">
        <v>36</v>
      </c>
      <c r="CA48" s="66"/>
      <c r="CB48" s="66"/>
      <c r="CC48" s="66"/>
      <c r="CD48" s="66"/>
      <c r="CE48" s="66"/>
      <c r="CF48" s="66"/>
      <c r="CG48" s="97">
        <v>220</v>
      </c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233">
        <f>SUM(CR49:DI55)</f>
        <v>32437.86</v>
      </c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>
        <f>SUM(DJ49:EA55)</f>
        <v>2479451.5499999998</v>
      </c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33"/>
      <c r="DW48" s="233"/>
      <c r="DX48" s="233"/>
      <c r="DY48" s="233"/>
      <c r="DZ48" s="233"/>
      <c r="EA48" s="233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33">
        <f>SUM(CR48:ES48)</f>
        <v>2511889.4099999997</v>
      </c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3"/>
      <c r="FK48" s="234"/>
    </row>
    <row r="49" spans="1:167" ht="12" customHeight="1">
      <c r="A49" s="164" t="s">
        <v>23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5"/>
      <c r="BZ49" s="79" t="s">
        <v>37</v>
      </c>
      <c r="CA49" s="80"/>
      <c r="CB49" s="80"/>
      <c r="CC49" s="80"/>
      <c r="CD49" s="80"/>
      <c r="CE49" s="80"/>
      <c r="CF49" s="81"/>
      <c r="CG49" s="73">
        <v>221</v>
      </c>
      <c r="CH49" s="74"/>
      <c r="CI49" s="74"/>
      <c r="CJ49" s="74"/>
      <c r="CK49" s="74"/>
      <c r="CL49" s="74"/>
      <c r="CM49" s="74"/>
      <c r="CN49" s="74"/>
      <c r="CO49" s="74"/>
      <c r="CP49" s="74"/>
      <c r="CQ49" s="75"/>
      <c r="CR49" s="235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7"/>
      <c r="DJ49" s="235">
        <v>19369.21</v>
      </c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7"/>
      <c r="EB49" s="271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3"/>
      <c r="ET49" s="241">
        <f>SUM(CR49:ES50)</f>
        <v>19369.21</v>
      </c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3"/>
    </row>
    <row r="50" spans="1:167" ht="12" customHeight="1">
      <c r="A50" s="142" t="s">
        <v>43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3"/>
      <c r="BZ50" s="82"/>
      <c r="CA50" s="83"/>
      <c r="CB50" s="83"/>
      <c r="CC50" s="83"/>
      <c r="CD50" s="83"/>
      <c r="CE50" s="83"/>
      <c r="CF50" s="84"/>
      <c r="CG50" s="76"/>
      <c r="CH50" s="77"/>
      <c r="CI50" s="77"/>
      <c r="CJ50" s="77"/>
      <c r="CK50" s="77"/>
      <c r="CL50" s="77"/>
      <c r="CM50" s="77"/>
      <c r="CN50" s="77"/>
      <c r="CO50" s="77"/>
      <c r="CP50" s="77"/>
      <c r="CQ50" s="78"/>
      <c r="CR50" s="238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40"/>
      <c r="DJ50" s="238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39"/>
      <c r="DW50" s="239"/>
      <c r="DX50" s="239"/>
      <c r="DY50" s="239"/>
      <c r="DZ50" s="239"/>
      <c r="EA50" s="240"/>
      <c r="EB50" s="274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6"/>
      <c r="ET50" s="244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6"/>
    </row>
    <row r="51" spans="1:167" ht="15" customHeight="1">
      <c r="A51" s="144" t="s">
        <v>44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5"/>
      <c r="BZ51" s="65" t="s">
        <v>38</v>
      </c>
      <c r="CA51" s="66"/>
      <c r="CB51" s="66"/>
      <c r="CC51" s="66"/>
      <c r="CD51" s="66"/>
      <c r="CE51" s="66"/>
      <c r="CF51" s="66"/>
      <c r="CG51" s="97">
        <v>222</v>
      </c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250">
        <v>32436</v>
      </c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>
        <v>6600</v>
      </c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33">
        <f t="shared" ref="ET51:ET56" si="0">SUM(CR51:ES51)</f>
        <v>39036</v>
      </c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4"/>
    </row>
    <row r="52" spans="1:167" ht="15" customHeight="1">
      <c r="A52" s="144" t="s">
        <v>45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5"/>
      <c r="BZ52" s="65" t="s">
        <v>39</v>
      </c>
      <c r="CA52" s="66"/>
      <c r="CB52" s="66"/>
      <c r="CC52" s="66"/>
      <c r="CD52" s="66"/>
      <c r="CE52" s="66"/>
      <c r="CF52" s="66"/>
      <c r="CG52" s="97">
        <v>223</v>
      </c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>
        <v>1778986.8</v>
      </c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33">
        <f t="shared" si="0"/>
        <v>1778986.8</v>
      </c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3"/>
      <c r="FK52" s="234"/>
    </row>
    <row r="53" spans="1:167" ht="15" customHeight="1">
      <c r="A53" s="144" t="s">
        <v>46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5"/>
      <c r="BZ53" s="65" t="s">
        <v>40</v>
      </c>
      <c r="CA53" s="66"/>
      <c r="CB53" s="66"/>
      <c r="CC53" s="66"/>
      <c r="CD53" s="66"/>
      <c r="CE53" s="66"/>
      <c r="CF53" s="66"/>
      <c r="CG53" s="97">
        <v>224</v>
      </c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250"/>
      <c r="CS53" s="250"/>
      <c r="CT53" s="250"/>
      <c r="CU53" s="250"/>
      <c r="CV53" s="250"/>
      <c r="CW53" s="250"/>
      <c r="CX53" s="250"/>
      <c r="CY53" s="250"/>
      <c r="CZ53" s="250"/>
      <c r="DA53" s="250"/>
      <c r="DB53" s="250"/>
      <c r="DC53" s="250"/>
      <c r="DD53" s="250"/>
      <c r="DE53" s="250"/>
      <c r="DF53" s="250"/>
      <c r="DG53" s="250"/>
      <c r="DH53" s="250"/>
      <c r="DI53" s="250"/>
      <c r="DJ53" s="250"/>
      <c r="DK53" s="250"/>
      <c r="DL53" s="250"/>
      <c r="DM53" s="250"/>
      <c r="DN53" s="250"/>
      <c r="DO53" s="250"/>
      <c r="DP53" s="250"/>
      <c r="DQ53" s="250"/>
      <c r="DR53" s="250"/>
      <c r="DS53" s="250"/>
      <c r="DT53" s="250"/>
      <c r="DU53" s="250"/>
      <c r="DV53" s="250"/>
      <c r="DW53" s="250"/>
      <c r="DX53" s="250"/>
      <c r="DY53" s="250"/>
      <c r="DZ53" s="250"/>
      <c r="EA53" s="250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33">
        <f t="shared" si="0"/>
        <v>0</v>
      </c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3"/>
      <c r="FK53" s="234"/>
    </row>
    <row r="54" spans="1:167" ht="15" customHeight="1">
      <c r="A54" s="144" t="s">
        <v>150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5"/>
      <c r="BZ54" s="65" t="s">
        <v>41</v>
      </c>
      <c r="CA54" s="66"/>
      <c r="CB54" s="66"/>
      <c r="CC54" s="66"/>
      <c r="CD54" s="66"/>
      <c r="CE54" s="66"/>
      <c r="CF54" s="66"/>
      <c r="CG54" s="97">
        <v>225</v>
      </c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250"/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>
        <v>392871.55</v>
      </c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33">
        <f t="shared" si="0"/>
        <v>392871.55</v>
      </c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3"/>
      <c r="FK54" s="234"/>
    </row>
    <row r="55" spans="1:167" ht="15" customHeight="1">
      <c r="A55" s="144" t="s">
        <v>151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5"/>
      <c r="BZ55" s="65" t="s">
        <v>42</v>
      </c>
      <c r="CA55" s="66"/>
      <c r="CB55" s="66"/>
      <c r="CC55" s="66"/>
      <c r="CD55" s="66"/>
      <c r="CE55" s="66"/>
      <c r="CF55" s="66"/>
      <c r="CG55" s="97">
        <v>226</v>
      </c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250">
        <v>1.86</v>
      </c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>
        <v>281623.99</v>
      </c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33">
        <f t="shared" si="0"/>
        <v>281625.84999999998</v>
      </c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3"/>
      <c r="FK55" s="234"/>
    </row>
    <row r="56" spans="1:167" ht="15" customHeight="1">
      <c r="A56" s="162" t="s">
        <v>192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3"/>
      <c r="BZ56" s="65" t="s">
        <v>47</v>
      </c>
      <c r="CA56" s="66"/>
      <c r="CB56" s="66"/>
      <c r="CC56" s="66"/>
      <c r="CD56" s="66"/>
      <c r="CE56" s="66"/>
      <c r="CF56" s="66"/>
      <c r="CG56" s="97">
        <v>230</v>
      </c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233">
        <f>SUM(CR57:DI59)</f>
        <v>0</v>
      </c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>
        <f>SUM(DJ57:EA59)</f>
        <v>0</v>
      </c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33"/>
      <c r="DW56" s="233"/>
      <c r="DX56" s="233"/>
      <c r="DY56" s="233"/>
      <c r="DZ56" s="233"/>
      <c r="EA56" s="233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33">
        <f t="shared" si="0"/>
        <v>0</v>
      </c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3"/>
      <c r="FK56" s="234"/>
    </row>
    <row r="57" spans="1:167" ht="12" customHeight="1">
      <c r="A57" s="164" t="s">
        <v>23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5"/>
      <c r="BZ57" s="79" t="s">
        <v>48</v>
      </c>
      <c r="CA57" s="80"/>
      <c r="CB57" s="80"/>
      <c r="CC57" s="80"/>
      <c r="CD57" s="80"/>
      <c r="CE57" s="80"/>
      <c r="CF57" s="81"/>
      <c r="CG57" s="73">
        <v>231</v>
      </c>
      <c r="CH57" s="74"/>
      <c r="CI57" s="74"/>
      <c r="CJ57" s="74"/>
      <c r="CK57" s="74"/>
      <c r="CL57" s="74"/>
      <c r="CM57" s="74"/>
      <c r="CN57" s="74"/>
      <c r="CO57" s="74"/>
      <c r="CP57" s="74"/>
      <c r="CQ57" s="75"/>
      <c r="CR57" s="271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3"/>
      <c r="DJ57" s="235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7"/>
      <c r="EB57" s="271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3"/>
      <c r="ET57" s="241">
        <f>SUM(CR57:ES58)</f>
        <v>0</v>
      </c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3"/>
    </row>
    <row r="58" spans="1:167" ht="12" customHeight="1">
      <c r="A58" s="142" t="s">
        <v>193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3"/>
      <c r="BZ58" s="82"/>
      <c r="CA58" s="83"/>
      <c r="CB58" s="83"/>
      <c r="CC58" s="83"/>
      <c r="CD58" s="83"/>
      <c r="CE58" s="83"/>
      <c r="CF58" s="84"/>
      <c r="CG58" s="76"/>
      <c r="CH58" s="77"/>
      <c r="CI58" s="77"/>
      <c r="CJ58" s="77"/>
      <c r="CK58" s="77"/>
      <c r="CL58" s="77"/>
      <c r="CM58" s="77"/>
      <c r="CN58" s="77"/>
      <c r="CO58" s="77"/>
      <c r="CP58" s="77"/>
      <c r="CQ58" s="78"/>
      <c r="CR58" s="274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6"/>
      <c r="DJ58" s="238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39"/>
      <c r="DW58" s="239"/>
      <c r="DX58" s="239"/>
      <c r="DY58" s="239"/>
      <c r="DZ58" s="239"/>
      <c r="EA58" s="240"/>
      <c r="EB58" s="274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6"/>
      <c r="ET58" s="244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6"/>
    </row>
    <row r="59" spans="1:167" ht="15" customHeight="1">
      <c r="A59" s="144" t="s">
        <v>194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5"/>
      <c r="BZ59" s="65" t="s">
        <v>49</v>
      </c>
      <c r="CA59" s="66"/>
      <c r="CB59" s="66"/>
      <c r="CC59" s="66"/>
      <c r="CD59" s="66"/>
      <c r="CE59" s="66"/>
      <c r="CF59" s="66"/>
      <c r="CG59" s="97">
        <v>232</v>
      </c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33">
        <f>SUM(CR59:ES59)</f>
        <v>0</v>
      </c>
      <c r="EU59" s="233"/>
      <c r="EV59" s="233"/>
      <c r="EW59" s="233"/>
      <c r="EX59" s="233"/>
      <c r="EY59" s="233"/>
      <c r="EZ59" s="233"/>
      <c r="FA59" s="233"/>
      <c r="FB59" s="233"/>
      <c r="FC59" s="233"/>
      <c r="FD59" s="233"/>
      <c r="FE59" s="233"/>
      <c r="FF59" s="233"/>
      <c r="FG59" s="233"/>
      <c r="FH59" s="233"/>
      <c r="FI59" s="233"/>
      <c r="FJ59" s="233"/>
      <c r="FK59" s="234"/>
    </row>
    <row r="60" spans="1:167" ht="15" customHeight="1">
      <c r="A60" s="162" t="s">
        <v>152</v>
      </c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3"/>
      <c r="BZ60" s="65" t="s">
        <v>50</v>
      </c>
      <c r="CA60" s="66"/>
      <c r="CB60" s="66"/>
      <c r="CC60" s="66"/>
      <c r="CD60" s="66"/>
      <c r="CE60" s="66"/>
      <c r="CF60" s="66"/>
      <c r="CG60" s="97">
        <v>240</v>
      </c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233">
        <f>SUM(CR61:DI63)</f>
        <v>0</v>
      </c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>
        <f>SUM(DJ61:EA63)</f>
        <v>0</v>
      </c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33"/>
      <c r="DW60" s="233"/>
      <c r="DX60" s="233"/>
      <c r="DY60" s="233"/>
      <c r="DZ60" s="233"/>
      <c r="EA60" s="233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33">
        <f>SUM(CR60:ES60)</f>
        <v>0</v>
      </c>
      <c r="EU60" s="233"/>
      <c r="EV60" s="233"/>
      <c r="EW60" s="233"/>
      <c r="EX60" s="233"/>
      <c r="EY60" s="233"/>
      <c r="EZ60" s="233"/>
      <c r="FA60" s="233"/>
      <c r="FB60" s="233"/>
      <c r="FC60" s="233"/>
      <c r="FD60" s="233"/>
      <c r="FE60" s="233"/>
      <c r="FF60" s="233"/>
      <c r="FG60" s="233"/>
      <c r="FH60" s="233"/>
      <c r="FI60" s="233"/>
      <c r="FJ60" s="233"/>
      <c r="FK60" s="234"/>
    </row>
    <row r="61" spans="1:167" ht="12" customHeight="1">
      <c r="A61" s="164" t="s">
        <v>23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5"/>
      <c r="BZ61" s="79" t="s">
        <v>51</v>
      </c>
      <c r="CA61" s="80"/>
      <c r="CB61" s="80"/>
      <c r="CC61" s="80"/>
      <c r="CD61" s="80"/>
      <c r="CE61" s="80"/>
      <c r="CF61" s="81"/>
      <c r="CG61" s="73">
        <v>241</v>
      </c>
      <c r="CH61" s="74"/>
      <c r="CI61" s="74"/>
      <c r="CJ61" s="74"/>
      <c r="CK61" s="74"/>
      <c r="CL61" s="74"/>
      <c r="CM61" s="74"/>
      <c r="CN61" s="74"/>
      <c r="CO61" s="74"/>
      <c r="CP61" s="74"/>
      <c r="CQ61" s="75"/>
      <c r="CR61" s="235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7"/>
      <c r="DJ61" s="235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7"/>
      <c r="EB61" s="271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3"/>
      <c r="ET61" s="241">
        <f>SUM(CR61:ES62)</f>
        <v>0</v>
      </c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3"/>
    </row>
    <row r="62" spans="1:167" ht="11.25">
      <c r="A62" s="142" t="s">
        <v>153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3"/>
      <c r="BZ62" s="82"/>
      <c r="CA62" s="83"/>
      <c r="CB62" s="83"/>
      <c r="CC62" s="83"/>
      <c r="CD62" s="83"/>
      <c r="CE62" s="83"/>
      <c r="CF62" s="84"/>
      <c r="CG62" s="76"/>
      <c r="CH62" s="77"/>
      <c r="CI62" s="77"/>
      <c r="CJ62" s="77"/>
      <c r="CK62" s="77"/>
      <c r="CL62" s="77"/>
      <c r="CM62" s="77"/>
      <c r="CN62" s="77"/>
      <c r="CO62" s="77"/>
      <c r="CP62" s="77"/>
      <c r="CQ62" s="78"/>
      <c r="CR62" s="238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40"/>
      <c r="DJ62" s="238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40"/>
      <c r="EB62" s="274"/>
      <c r="EC62" s="275"/>
      <c r="ED62" s="275"/>
      <c r="EE62" s="275"/>
      <c r="EF62" s="275"/>
      <c r="EG62" s="275"/>
      <c r="EH62" s="275"/>
      <c r="EI62" s="275"/>
      <c r="EJ62" s="275"/>
      <c r="EK62" s="275"/>
      <c r="EL62" s="275"/>
      <c r="EM62" s="275"/>
      <c r="EN62" s="275"/>
      <c r="EO62" s="275"/>
      <c r="EP62" s="275"/>
      <c r="EQ62" s="275"/>
      <c r="ER62" s="275"/>
      <c r="ES62" s="276"/>
      <c r="ET62" s="244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6"/>
    </row>
    <row r="63" spans="1:167" ht="22.5" customHeight="1">
      <c r="A63" s="144" t="s">
        <v>154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5"/>
      <c r="BZ63" s="65" t="s">
        <v>52</v>
      </c>
      <c r="CA63" s="66"/>
      <c r="CB63" s="66"/>
      <c r="CC63" s="66"/>
      <c r="CD63" s="66"/>
      <c r="CE63" s="66"/>
      <c r="CF63" s="66"/>
      <c r="CG63" s="97">
        <v>242</v>
      </c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33">
        <f>SUM(CR63:ES63)</f>
        <v>0</v>
      </c>
      <c r="EU63" s="233"/>
      <c r="EV63" s="233"/>
      <c r="EW63" s="233"/>
      <c r="EX63" s="233"/>
      <c r="EY63" s="233"/>
      <c r="EZ63" s="233"/>
      <c r="FA63" s="233"/>
      <c r="FB63" s="233"/>
      <c r="FC63" s="233"/>
      <c r="FD63" s="233"/>
      <c r="FE63" s="233"/>
      <c r="FF63" s="233"/>
      <c r="FG63" s="233"/>
      <c r="FH63" s="233"/>
      <c r="FI63" s="233"/>
      <c r="FJ63" s="233"/>
      <c r="FK63" s="234"/>
    </row>
    <row r="64" spans="1:167" ht="15" customHeight="1">
      <c r="A64" s="162" t="s">
        <v>155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3"/>
      <c r="BZ64" s="65" t="s">
        <v>53</v>
      </c>
      <c r="CA64" s="66"/>
      <c r="CB64" s="66"/>
      <c r="CC64" s="66"/>
      <c r="CD64" s="66"/>
      <c r="CE64" s="66"/>
      <c r="CF64" s="66"/>
      <c r="CG64" s="97">
        <v>250</v>
      </c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233">
        <f>SUM(CR65:DI67)</f>
        <v>0</v>
      </c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>
        <f>SUM(DJ65:EA67)</f>
        <v>0</v>
      </c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33">
        <f>SUM(CR64:ES64)</f>
        <v>0</v>
      </c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4"/>
    </row>
    <row r="65" spans="1:167" ht="12" customHeight="1">
      <c r="A65" s="164" t="s">
        <v>23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5"/>
      <c r="BZ65" s="79" t="s">
        <v>54</v>
      </c>
      <c r="CA65" s="80"/>
      <c r="CB65" s="80"/>
      <c r="CC65" s="80"/>
      <c r="CD65" s="80"/>
      <c r="CE65" s="80"/>
      <c r="CF65" s="81"/>
      <c r="CG65" s="73">
        <v>252</v>
      </c>
      <c r="CH65" s="74"/>
      <c r="CI65" s="74"/>
      <c r="CJ65" s="74"/>
      <c r="CK65" s="74"/>
      <c r="CL65" s="74"/>
      <c r="CM65" s="74"/>
      <c r="CN65" s="74"/>
      <c r="CO65" s="74"/>
      <c r="CP65" s="74"/>
      <c r="CQ65" s="75"/>
      <c r="CR65" s="235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7"/>
      <c r="DJ65" s="235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7"/>
      <c r="EB65" s="271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3"/>
      <c r="ET65" s="241">
        <f>SUM(CR65:ES66)</f>
        <v>0</v>
      </c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3"/>
    </row>
    <row r="66" spans="1:167" ht="22.5" customHeight="1">
      <c r="A66" s="142" t="s">
        <v>56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3"/>
      <c r="BZ66" s="82"/>
      <c r="CA66" s="83"/>
      <c r="CB66" s="83"/>
      <c r="CC66" s="83"/>
      <c r="CD66" s="83"/>
      <c r="CE66" s="83"/>
      <c r="CF66" s="84"/>
      <c r="CG66" s="76"/>
      <c r="CH66" s="77"/>
      <c r="CI66" s="77"/>
      <c r="CJ66" s="77"/>
      <c r="CK66" s="77"/>
      <c r="CL66" s="77"/>
      <c r="CM66" s="77"/>
      <c r="CN66" s="77"/>
      <c r="CO66" s="77"/>
      <c r="CP66" s="77"/>
      <c r="CQ66" s="78"/>
      <c r="CR66" s="238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40"/>
      <c r="DJ66" s="238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40"/>
      <c r="EB66" s="274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6"/>
      <c r="ET66" s="244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6"/>
    </row>
    <row r="67" spans="1:167" ht="15" customHeight="1">
      <c r="A67" s="144" t="s">
        <v>141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5"/>
      <c r="BZ67" s="65" t="s">
        <v>55</v>
      </c>
      <c r="CA67" s="66"/>
      <c r="CB67" s="66"/>
      <c r="CC67" s="66"/>
      <c r="CD67" s="66"/>
      <c r="CE67" s="66"/>
      <c r="CF67" s="66"/>
      <c r="CG67" s="97">
        <v>253</v>
      </c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33">
        <f>SUM(CR67:ES67)</f>
        <v>0</v>
      </c>
      <c r="EU67" s="233"/>
      <c r="EV67" s="233"/>
      <c r="EW67" s="233"/>
      <c r="EX67" s="233"/>
      <c r="EY67" s="233"/>
      <c r="EZ67" s="233"/>
      <c r="FA67" s="233"/>
      <c r="FB67" s="233"/>
      <c r="FC67" s="233"/>
      <c r="FD67" s="233"/>
      <c r="FE67" s="233"/>
      <c r="FF67" s="233"/>
      <c r="FG67" s="233"/>
      <c r="FH67" s="233"/>
      <c r="FI67" s="233"/>
      <c r="FJ67" s="233"/>
      <c r="FK67" s="234"/>
    </row>
    <row r="68" spans="1:167" ht="15" customHeight="1">
      <c r="A68" s="162" t="s">
        <v>57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3"/>
      <c r="BZ68" s="65" t="s">
        <v>58</v>
      </c>
      <c r="CA68" s="66"/>
      <c r="CB68" s="66"/>
      <c r="CC68" s="66"/>
      <c r="CD68" s="66"/>
      <c r="CE68" s="66"/>
      <c r="CF68" s="66"/>
      <c r="CG68" s="97">
        <v>260</v>
      </c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233">
        <f>SUM(CR69:DI71)</f>
        <v>20874</v>
      </c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>
        <f>SUM(DJ69:EA71)</f>
        <v>0</v>
      </c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33"/>
      <c r="DX68" s="233"/>
      <c r="DY68" s="233"/>
      <c r="DZ68" s="233"/>
      <c r="EA68" s="233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33">
        <f>SUM(CR68:ES68)</f>
        <v>20874</v>
      </c>
      <c r="EU68" s="233"/>
      <c r="EV68" s="233"/>
      <c r="EW68" s="233"/>
      <c r="EX68" s="233"/>
      <c r="EY68" s="233"/>
      <c r="EZ68" s="233"/>
      <c r="FA68" s="233"/>
      <c r="FB68" s="233"/>
      <c r="FC68" s="233"/>
      <c r="FD68" s="233"/>
      <c r="FE68" s="233"/>
      <c r="FF68" s="233"/>
      <c r="FG68" s="233"/>
      <c r="FH68" s="233"/>
      <c r="FI68" s="233"/>
      <c r="FJ68" s="233"/>
      <c r="FK68" s="234"/>
    </row>
    <row r="69" spans="1:167" ht="12" customHeight="1">
      <c r="A69" s="164" t="s">
        <v>23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5"/>
      <c r="BZ69" s="79" t="s">
        <v>59</v>
      </c>
      <c r="CA69" s="80"/>
      <c r="CB69" s="80"/>
      <c r="CC69" s="80"/>
      <c r="CD69" s="80"/>
      <c r="CE69" s="80"/>
      <c r="CF69" s="81"/>
      <c r="CG69" s="73">
        <v>262</v>
      </c>
      <c r="CH69" s="74"/>
      <c r="CI69" s="74"/>
      <c r="CJ69" s="74"/>
      <c r="CK69" s="74"/>
      <c r="CL69" s="74"/>
      <c r="CM69" s="74"/>
      <c r="CN69" s="74"/>
      <c r="CO69" s="74"/>
      <c r="CP69" s="74"/>
      <c r="CQ69" s="75"/>
      <c r="CR69" s="235">
        <v>20874</v>
      </c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7"/>
      <c r="DJ69" s="235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36"/>
      <c r="DX69" s="236"/>
      <c r="DY69" s="236"/>
      <c r="DZ69" s="236"/>
      <c r="EA69" s="237"/>
      <c r="EB69" s="271"/>
      <c r="EC69" s="272"/>
      <c r="ED69" s="272"/>
      <c r="EE69" s="272"/>
      <c r="EF69" s="272"/>
      <c r="EG69" s="272"/>
      <c r="EH69" s="272"/>
      <c r="EI69" s="272"/>
      <c r="EJ69" s="272"/>
      <c r="EK69" s="272"/>
      <c r="EL69" s="272"/>
      <c r="EM69" s="272"/>
      <c r="EN69" s="272"/>
      <c r="EO69" s="272"/>
      <c r="EP69" s="272"/>
      <c r="EQ69" s="272"/>
      <c r="ER69" s="272"/>
      <c r="ES69" s="273"/>
      <c r="ET69" s="241">
        <f>SUM(CR69:ES70)</f>
        <v>20874</v>
      </c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3"/>
    </row>
    <row r="70" spans="1:167" ht="12" customHeight="1">
      <c r="A70" s="142" t="s">
        <v>61</v>
      </c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3"/>
      <c r="BZ70" s="82"/>
      <c r="CA70" s="83"/>
      <c r="CB70" s="83"/>
      <c r="CC70" s="83"/>
      <c r="CD70" s="83"/>
      <c r="CE70" s="83"/>
      <c r="CF70" s="84"/>
      <c r="CG70" s="76"/>
      <c r="CH70" s="77"/>
      <c r="CI70" s="77"/>
      <c r="CJ70" s="77"/>
      <c r="CK70" s="77"/>
      <c r="CL70" s="77"/>
      <c r="CM70" s="77"/>
      <c r="CN70" s="77"/>
      <c r="CO70" s="77"/>
      <c r="CP70" s="77"/>
      <c r="CQ70" s="78"/>
      <c r="CR70" s="238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40"/>
      <c r="DJ70" s="238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40"/>
      <c r="EB70" s="274"/>
      <c r="EC70" s="275"/>
      <c r="ED70" s="275"/>
      <c r="EE70" s="275"/>
      <c r="EF70" s="275"/>
      <c r="EG70" s="275"/>
      <c r="EH70" s="275"/>
      <c r="EI70" s="275"/>
      <c r="EJ70" s="275"/>
      <c r="EK70" s="275"/>
      <c r="EL70" s="275"/>
      <c r="EM70" s="275"/>
      <c r="EN70" s="275"/>
      <c r="EO70" s="275"/>
      <c r="EP70" s="275"/>
      <c r="EQ70" s="275"/>
      <c r="ER70" s="275"/>
      <c r="ES70" s="276"/>
      <c r="ET70" s="244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6"/>
    </row>
    <row r="71" spans="1:167" ht="12" customHeight="1">
      <c r="A71" s="144" t="s">
        <v>156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5"/>
      <c r="BZ71" s="65" t="s">
        <v>60</v>
      </c>
      <c r="CA71" s="66"/>
      <c r="CB71" s="66"/>
      <c r="CC71" s="66"/>
      <c r="CD71" s="66"/>
      <c r="CE71" s="66"/>
      <c r="CF71" s="66"/>
      <c r="CG71" s="97">
        <v>263</v>
      </c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33">
        <f>SUM(CR71:ES71)</f>
        <v>0</v>
      </c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4"/>
    </row>
    <row r="72" spans="1:167" ht="24" customHeight="1" thickBot="1">
      <c r="A72" s="156" t="s">
        <v>68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7"/>
      <c r="BZ72" s="87" t="s">
        <v>195</v>
      </c>
      <c r="CA72" s="88"/>
      <c r="CB72" s="88"/>
      <c r="CC72" s="88"/>
      <c r="CD72" s="88"/>
      <c r="CE72" s="88"/>
      <c r="CF72" s="88"/>
      <c r="CG72" s="154">
        <v>290</v>
      </c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299">
        <f>-74238.2+74238.2</f>
        <v>0</v>
      </c>
      <c r="CS72" s="299"/>
      <c r="CT72" s="299"/>
      <c r="CU72" s="299"/>
      <c r="CV72" s="299"/>
      <c r="CW72" s="299"/>
      <c r="CX72" s="299"/>
      <c r="CY72" s="299"/>
      <c r="CZ72" s="299"/>
      <c r="DA72" s="299"/>
      <c r="DB72" s="299"/>
      <c r="DC72" s="299"/>
      <c r="DD72" s="299"/>
      <c r="DE72" s="299"/>
      <c r="DF72" s="299"/>
      <c r="DG72" s="299"/>
      <c r="DH72" s="299"/>
      <c r="DI72" s="299"/>
      <c r="DJ72" s="291">
        <f>168070.68+23543.01</f>
        <v>191613.69</v>
      </c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33">
        <f>SUM(CR72:ES72)</f>
        <v>191613.69</v>
      </c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4"/>
    </row>
    <row r="73" spans="1:167" ht="15" customHeight="1">
      <c r="FK73" s="41" t="s">
        <v>163</v>
      </c>
    </row>
    <row r="74" spans="1:167" s="12" customFormat="1" ht="33" customHeight="1">
      <c r="A74" s="161" t="s">
        <v>136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 t="s">
        <v>137</v>
      </c>
      <c r="CA74" s="123"/>
      <c r="CB74" s="123"/>
      <c r="CC74" s="123"/>
      <c r="CD74" s="123"/>
      <c r="CE74" s="123"/>
      <c r="CF74" s="123"/>
      <c r="CG74" s="123" t="s">
        <v>173</v>
      </c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253" t="s">
        <v>174</v>
      </c>
      <c r="CS74" s="253"/>
      <c r="CT74" s="253"/>
      <c r="CU74" s="253"/>
      <c r="CV74" s="253"/>
      <c r="CW74" s="253"/>
      <c r="CX74" s="253"/>
      <c r="CY74" s="253"/>
      <c r="CZ74" s="253"/>
      <c r="DA74" s="253"/>
      <c r="DB74" s="253"/>
      <c r="DC74" s="253"/>
      <c r="DD74" s="253"/>
      <c r="DE74" s="253"/>
      <c r="DF74" s="253"/>
      <c r="DG74" s="253"/>
      <c r="DH74" s="253"/>
      <c r="DI74" s="253"/>
      <c r="DJ74" s="253" t="s">
        <v>175</v>
      </c>
      <c r="DK74" s="253"/>
      <c r="DL74" s="253"/>
      <c r="DM74" s="253"/>
      <c r="DN74" s="253"/>
      <c r="DO74" s="253"/>
      <c r="DP74" s="253"/>
      <c r="DQ74" s="253"/>
      <c r="DR74" s="253"/>
      <c r="DS74" s="253"/>
      <c r="DT74" s="253"/>
      <c r="DU74" s="253"/>
      <c r="DV74" s="253"/>
      <c r="DW74" s="253"/>
      <c r="DX74" s="253"/>
      <c r="DY74" s="253"/>
      <c r="DZ74" s="253"/>
      <c r="EA74" s="253"/>
      <c r="EB74" s="253" t="s">
        <v>2</v>
      </c>
      <c r="EC74" s="253"/>
      <c r="ED74" s="253"/>
      <c r="EE74" s="253"/>
      <c r="EF74" s="253"/>
      <c r="EG74" s="253"/>
      <c r="EH74" s="253"/>
      <c r="EI74" s="253"/>
      <c r="EJ74" s="253"/>
      <c r="EK74" s="253"/>
      <c r="EL74" s="253"/>
      <c r="EM74" s="253"/>
      <c r="EN74" s="253"/>
      <c r="EO74" s="253"/>
      <c r="EP74" s="253"/>
      <c r="EQ74" s="253"/>
      <c r="ER74" s="253"/>
      <c r="ES74" s="253"/>
      <c r="ET74" s="253" t="s">
        <v>1</v>
      </c>
      <c r="EU74" s="253"/>
      <c r="EV74" s="253"/>
      <c r="EW74" s="253"/>
      <c r="EX74" s="253"/>
      <c r="EY74" s="253"/>
      <c r="EZ74" s="253"/>
      <c r="FA74" s="253"/>
      <c r="FB74" s="253"/>
      <c r="FC74" s="253"/>
      <c r="FD74" s="253"/>
      <c r="FE74" s="253"/>
      <c r="FF74" s="253"/>
      <c r="FG74" s="253"/>
      <c r="FH74" s="253"/>
      <c r="FI74" s="253"/>
      <c r="FJ74" s="253"/>
      <c r="FK74" s="256"/>
    </row>
    <row r="75" spans="1:167" s="13" customFormat="1" ht="12" customHeight="1" thickBot="1">
      <c r="A75" s="158">
        <v>1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98">
        <v>2</v>
      </c>
      <c r="CA75" s="98"/>
      <c r="CB75" s="98"/>
      <c r="CC75" s="98"/>
      <c r="CD75" s="98"/>
      <c r="CE75" s="98"/>
      <c r="CF75" s="98"/>
      <c r="CG75" s="98">
        <v>3</v>
      </c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255">
        <v>4</v>
      </c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>
        <v>5</v>
      </c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>
        <v>6</v>
      </c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>
        <v>7</v>
      </c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69"/>
    </row>
    <row r="76" spans="1:167" ht="15" customHeight="1">
      <c r="A76" s="162" t="s">
        <v>64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3"/>
      <c r="BZ76" s="138" t="s">
        <v>62</v>
      </c>
      <c r="CA76" s="139"/>
      <c r="CB76" s="139"/>
      <c r="CC76" s="139"/>
      <c r="CD76" s="139"/>
      <c r="CE76" s="139"/>
      <c r="CF76" s="139"/>
      <c r="CG76" s="140">
        <v>270</v>
      </c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254">
        <f>SUM(CR77:DI80)</f>
        <v>20784.5</v>
      </c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>
        <f>SUM(DJ77:EA80)</f>
        <v>5697033.2699999996</v>
      </c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283"/>
      <c r="EM76" s="283"/>
      <c r="EN76" s="283"/>
      <c r="EO76" s="283"/>
      <c r="EP76" s="283"/>
      <c r="EQ76" s="283"/>
      <c r="ER76" s="283"/>
      <c r="ES76" s="283"/>
      <c r="ET76" s="254">
        <f>SUM(CR76:ES76)</f>
        <v>5717817.7699999996</v>
      </c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70"/>
    </row>
    <row r="77" spans="1:167" ht="12" customHeight="1">
      <c r="A77" s="164" t="s">
        <v>23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5"/>
      <c r="BZ77" s="79" t="s">
        <v>63</v>
      </c>
      <c r="CA77" s="80"/>
      <c r="CB77" s="80"/>
      <c r="CC77" s="80"/>
      <c r="CD77" s="80"/>
      <c r="CE77" s="80"/>
      <c r="CF77" s="81"/>
      <c r="CG77" s="73">
        <v>271</v>
      </c>
      <c r="CH77" s="74"/>
      <c r="CI77" s="74"/>
      <c r="CJ77" s="74"/>
      <c r="CK77" s="74"/>
      <c r="CL77" s="74"/>
      <c r="CM77" s="74"/>
      <c r="CN77" s="74"/>
      <c r="CO77" s="74"/>
      <c r="CP77" s="74"/>
      <c r="CQ77" s="75"/>
      <c r="CR77" s="235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7"/>
      <c r="DJ77" s="235">
        <v>141616.43</v>
      </c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36"/>
      <c r="DX77" s="236"/>
      <c r="DY77" s="236"/>
      <c r="DZ77" s="236"/>
      <c r="EA77" s="237"/>
      <c r="EB77" s="285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7"/>
      <c r="ET77" s="241">
        <f>SUM(CR77:ES78)</f>
        <v>141616.43</v>
      </c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3"/>
    </row>
    <row r="78" spans="1:167" ht="12" customHeight="1">
      <c r="A78" s="142" t="s">
        <v>65</v>
      </c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3"/>
      <c r="BZ78" s="82"/>
      <c r="CA78" s="83"/>
      <c r="CB78" s="83"/>
      <c r="CC78" s="83"/>
      <c r="CD78" s="83"/>
      <c r="CE78" s="83"/>
      <c r="CF78" s="84"/>
      <c r="CG78" s="76"/>
      <c r="CH78" s="77"/>
      <c r="CI78" s="77"/>
      <c r="CJ78" s="77"/>
      <c r="CK78" s="77"/>
      <c r="CL78" s="77"/>
      <c r="CM78" s="77"/>
      <c r="CN78" s="77"/>
      <c r="CO78" s="77"/>
      <c r="CP78" s="77"/>
      <c r="CQ78" s="78"/>
      <c r="CR78" s="238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40"/>
      <c r="DJ78" s="238"/>
      <c r="DK78" s="239"/>
      <c r="DL78" s="239"/>
      <c r="DM78" s="239"/>
      <c r="DN78" s="239"/>
      <c r="DO78" s="239"/>
      <c r="DP78" s="239"/>
      <c r="DQ78" s="239"/>
      <c r="DR78" s="239"/>
      <c r="DS78" s="239"/>
      <c r="DT78" s="239"/>
      <c r="DU78" s="239"/>
      <c r="DV78" s="239"/>
      <c r="DW78" s="239"/>
      <c r="DX78" s="239"/>
      <c r="DY78" s="239"/>
      <c r="DZ78" s="239"/>
      <c r="EA78" s="240"/>
      <c r="EB78" s="288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90"/>
      <c r="ET78" s="244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6"/>
    </row>
    <row r="79" spans="1:167" ht="15" customHeight="1">
      <c r="A79" s="144" t="s">
        <v>66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5"/>
      <c r="BZ79" s="65" t="s">
        <v>196</v>
      </c>
      <c r="CA79" s="66"/>
      <c r="CB79" s="66"/>
      <c r="CC79" s="66"/>
      <c r="CD79" s="66"/>
      <c r="CE79" s="66"/>
      <c r="CF79" s="66"/>
      <c r="CG79" s="97">
        <v>272</v>
      </c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250">
        <v>20784.5</v>
      </c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>
        <f>5544711.49</f>
        <v>5544711.4900000002</v>
      </c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95"/>
      <c r="EC79" s="295"/>
      <c r="ED79" s="295"/>
      <c r="EE79" s="295"/>
      <c r="EF79" s="295"/>
      <c r="EG79" s="295"/>
      <c r="EH79" s="295"/>
      <c r="EI79" s="295"/>
      <c r="EJ79" s="295"/>
      <c r="EK79" s="295"/>
      <c r="EL79" s="295"/>
      <c r="EM79" s="295"/>
      <c r="EN79" s="295"/>
      <c r="EO79" s="295"/>
      <c r="EP79" s="295"/>
      <c r="EQ79" s="295"/>
      <c r="ER79" s="295"/>
      <c r="ES79" s="295"/>
      <c r="ET79" s="233">
        <f t="shared" ref="ET79:ET86" si="1">SUM(CR79:ES79)</f>
        <v>5565495.9900000002</v>
      </c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4"/>
    </row>
    <row r="80" spans="1:167" ht="15" customHeight="1">
      <c r="A80" s="144" t="s">
        <v>67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5"/>
      <c r="BZ80" s="65" t="s">
        <v>197</v>
      </c>
      <c r="CA80" s="66"/>
      <c r="CB80" s="66"/>
      <c r="CC80" s="66"/>
      <c r="CD80" s="66"/>
      <c r="CE80" s="66"/>
      <c r="CF80" s="66"/>
      <c r="CG80" s="97">
        <v>273</v>
      </c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250"/>
      <c r="CS80" s="250"/>
      <c r="CT80" s="250"/>
      <c r="CU80" s="250"/>
      <c r="CV80" s="250"/>
      <c r="CW80" s="250"/>
      <c r="CX80" s="250"/>
      <c r="CY80" s="250"/>
      <c r="CZ80" s="250"/>
      <c r="DA80" s="250"/>
      <c r="DB80" s="250"/>
      <c r="DC80" s="250"/>
      <c r="DD80" s="250"/>
      <c r="DE80" s="250"/>
      <c r="DF80" s="250"/>
      <c r="DG80" s="250"/>
      <c r="DH80" s="250"/>
      <c r="DI80" s="250"/>
      <c r="DJ80" s="250">
        <v>10705.35</v>
      </c>
      <c r="DK80" s="250"/>
      <c r="DL80" s="250"/>
      <c r="DM80" s="250"/>
      <c r="DN80" s="250"/>
      <c r="DO80" s="250"/>
      <c r="DP80" s="250"/>
      <c r="DQ80" s="250"/>
      <c r="DR80" s="250"/>
      <c r="DS80" s="250"/>
      <c r="DT80" s="250"/>
      <c r="DU80" s="250"/>
      <c r="DV80" s="250"/>
      <c r="DW80" s="250"/>
      <c r="DX80" s="250"/>
      <c r="DY80" s="250"/>
      <c r="DZ80" s="250"/>
      <c r="EA80" s="250"/>
      <c r="EB80" s="295"/>
      <c r="EC80" s="295"/>
      <c r="ED80" s="295"/>
      <c r="EE80" s="295"/>
      <c r="EF80" s="295"/>
      <c r="EG80" s="295"/>
      <c r="EH80" s="295"/>
      <c r="EI80" s="295"/>
      <c r="EJ80" s="295"/>
      <c r="EK80" s="295"/>
      <c r="EL80" s="295"/>
      <c r="EM80" s="295"/>
      <c r="EN80" s="295"/>
      <c r="EO80" s="295"/>
      <c r="EP80" s="295"/>
      <c r="EQ80" s="295"/>
      <c r="ER80" s="295"/>
      <c r="ES80" s="295"/>
      <c r="ET80" s="233">
        <f t="shared" si="1"/>
        <v>10705.35</v>
      </c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4"/>
    </row>
    <row r="81" spans="1:167" ht="15" customHeight="1">
      <c r="A81" s="162" t="s">
        <v>160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3"/>
      <c r="BZ81" s="65" t="s">
        <v>69</v>
      </c>
      <c r="CA81" s="66"/>
      <c r="CB81" s="66"/>
      <c r="CC81" s="66"/>
      <c r="CD81" s="66"/>
      <c r="CE81" s="66"/>
      <c r="CF81" s="66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250"/>
      <c r="CS81" s="250"/>
      <c r="CT81" s="250"/>
      <c r="CU81" s="250"/>
      <c r="CV81" s="250"/>
      <c r="CW81" s="250"/>
      <c r="CX81" s="250"/>
      <c r="CY81" s="250"/>
      <c r="CZ81" s="250"/>
      <c r="DA81" s="250"/>
      <c r="DB81" s="250"/>
      <c r="DC81" s="250"/>
      <c r="DD81" s="250"/>
      <c r="DE81" s="250"/>
      <c r="DF81" s="250"/>
      <c r="DG81" s="250"/>
      <c r="DH81" s="250"/>
      <c r="DI81" s="250"/>
      <c r="DJ81" s="250"/>
      <c r="DK81" s="250"/>
      <c r="DL81" s="250"/>
      <c r="DM81" s="250"/>
      <c r="DN81" s="250"/>
      <c r="DO81" s="250"/>
      <c r="DP81" s="250"/>
      <c r="DQ81" s="250"/>
      <c r="DR81" s="250"/>
      <c r="DS81" s="250"/>
      <c r="DT81" s="250"/>
      <c r="DU81" s="250"/>
      <c r="DV81" s="250"/>
      <c r="DW81" s="250"/>
      <c r="DX81" s="250"/>
      <c r="DY81" s="250"/>
      <c r="DZ81" s="250"/>
      <c r="EA81" s="250"/>
      <c r="EB81" s="295"/>
      <c r="EC81" s="295"/>
      <c r="ED81" s="295"/>
      <c r="EE81" s="295"/>
      <c r="EF81" s="295"/>
      <c r="EG81" s="295"/>
      <c r="EH81" s="295"/>
      <c r="EI81" s="295"/>
      <c r="EJ81" s="295"/>
      <c r="EK81" s="295"/>
      <c r="EL81" s="295"/>
      <c r="EM81" s="295"/>
      <c r="EN81" s="295"/>
      <c r="EO81" s="295"/>
      <c r="EP81" s="295"/>
      <c r="EQ81" s="295"/>
      <c r="ER81" s="295"/>
      <c r="ES81" s="295"/>
      <c r="ET81" s="233">
        <f t="shared" si="1"/>
        <v>0</v>
      </c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4"/>
    </row>
    <row r="82" spans="1:167" ht="15" customHeight="1">
      <c r="A82" s="217" t="s">
        <v>199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8"/>
      <c r="BZ82" s="65" t="s">
        <v>198</v>
      </c>
      <c r="CA82" s="66"/>
      <c r="CB82" s="66"/>
      <c r="CC82" s="66"/>
      <c r="CD82" s="66"/>
      <c r="CE82" s="66"/>
      <c r="CF82" s="66"/>
      <c r="CG82" s="115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233">
        <f>CR85+CR109</f>
        <v>40448.64000000013</v>
      </c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>
        <f>DJ85+DJ109</f>
        <v>-15837.950000003912</v>
      </c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>
        <f>EB83-EB84</f>
        <v>0</v>
      </c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>
        <f t="shared" si="1"/>
        <v>24610.689999996219</v>
      </c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4"/>
    </row>
    <row r="83" spans="1:167" ht="15" customHeight="1">
      <c r="A83" s="162" t="s">
        <v>142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3"/>
      <c r="BZ83" s="65" t="s">
        <v>200</v>
      </c>
      <c r="CA83" s="66"/>
      <c r="CB83" s="66"/>
      <c r="CC83" s="66"/>
      <c r="CD83" s="66"/>
      <c r="CE83" s="66"/>
      <c r="CF83" s="66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233">
        <f>CR16-CR42</f>
        <v>40448.640000000014</v>
      </c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>
        <f>DJ16-DJ42</f>
        <v>-15837.95000000298</v>
      </c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>
        <f>EB16-EB42</f>
        <v>0</v>
      </c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>
        <f t="shared" si="1"/>
        <v>24610.689999997034</v>
      </c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4"/>
    </row>
    <row r="84" spans="1:167" ht="15" customHeight="1">
      <c r="A84" s="162" t="s">
        <v>71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3"/>
      <c r="BZ84" s="65" t="s">
        <v>201</v>
      </c>
      <c r="CA84" s="66"/>
      <c r="CB84" s="66"/>
      <c r="CC84" s="66"/>
      <c r="CD84" s="66"/>
      <c r="CE84" s="66"/>
      <c r="CF84" s="66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0"/>
      <c r="DK84" s="250"/>
      <c r="DL84" s="250"/>
      <c r="DM84" s="250"/>
      <c r="DN84" s="250"/>
      <c r="DO84" s="250"/>
      <c r="DP84" s="250"/>
      <c r="DQ84" s="250"/>
      <c r="DR84" s="250"/>
      <c r="DS84" s="250"/>
      <c r="DT84" s="250"/>
      <c r="DU84" s="250"/>
      <c r="DV84" s="250"/>
      <c r="DW84" s="250"/>
      <c r="DX84" s="250"/>
      <c r="DY84" s="250"/>
      <c r="DZ84" s="250"/>
      <c r="EA84" s="250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33">
        <f t="shared" si="1"/>
        <v>0</v>
      </c>
      <c r="EU84" s="233"/>
      <c r="EV84" s="233"/>
      <c r="EW84" s="233"/>
      <c r="EX84" s="233"/>
      <c r="EY84" s="233"/>
      <c r="EZ84" s="233"/>
      <c r="FA84" s="233"/>
      <c r="FB84" s="233"/>
      <c r="FC84" s="233"/>
      <c r="FD84" s="233"/>
      <c r="FE84" s="233"/>
      <c r="FF84" s="233"/>
      <c r="FG84" s="233"/>
      <c r="FH84" s="233"/>
      <c r="FI84" s="233"/>
      <c r="FJ84" s="233"/>
      <c r="FK84" s="234"/>
    </row>
    <row r="85" spans="1:167" ht="15" customHeight="1">
      <c r="A85" s="203" t="s">
        <v>234</v>
      </c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4"/>
      <c r="BZ85" s="65" t="s">
        <v>70</v>
      </c>
      <c r="CA85" s="66"/>
      <c r="CB85" s="66"/>
      <c r="CC85" s="66"/>
      <c r="CD85" s="66"/>
      <c r="CE85" s="66"/>
      <c r="CF85" s="66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233">
        <f>CR86+CR90+CR94+CR98+CR102</f>
        <v>12215.5</v>
      </c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>
        <f>DJ86+DJ90+DJ94+DJ98+DJ102</f>
        <v>578443.21</v>
      </c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33"/>
      <c r="DW85" s="233"/>
      <c r="DX85" s="233"/>
      <c r="DY85" s="233"/>
      <c r="DZ85" s="233"/>
      <c r="EA85" s="233"/>
      <c r="EB85" s="233">
        <f>EB86+EB90+EB94+EB98+EB102</f>
        <v>0</v>
      </c>
      <c r="EC85" s="233"/>
      <c r="ED85" s="233"/>
      <c r="EE85" s="233"/>
      <c r="EF85" s="233"/>
      <c r="EG85" s="233"/>
      <c r="EH85" s="233"/>
      <c r="EI85" s="233"/>
      <c r="EJ85" s="233"/>
      <c r="EK85" s="233"/>
      <c r="EL85" s="233"/>
      <c r="EM85" s="233"/>
      <c r="EN85" s="233"/>
      <c r="EO85" s="233"/>
      <c r="EP85" s="233"/>
      <c r="EQ85" s="233"/>
      <c r="ER85" s="233"/>
      <c r="ES85" s="233"/>
      <c r="ET85" s="233">
        <f t="shared" si="1"/>
        <v>590658.71</v>
      </c>
      <c r="EU85" s="233"/>
      <c r="EV85" s="233"/>
      <c r="EW85" s="233"/>
      <c r="EX85" s="233"/>
      <c r="EY85" s="233"/>
      <c r="EZ85" s="233"/>
      <c r="FA85" s="233"/>
      <c r="FB85" s="233"/>
      <c r="FC85" s="233"/>
      <c r="FD85" s="233"/>
      <c r="FE85" s="233"/>
      <c r="FF85" s="233"/>
      <c r="FG85" s="233"/>
      <c r="FH85" s="233"/>
      <c r="FI85" s="233"/>
      <c r="FJ85" s="233"/>
      <c r="FK85" s="234"/>
    </row>
    <row r="86" spans="1:167" ht="15" customHeight="1">
      <c r="A86" s="213" t="s">
        <v>161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4"/>
      <c r="BZ86" s="65" t="s">
        <v>83</v>
      </c>
      <c r="CA86" s="66"/>
      <c r="CB86" s="66"/>
      <c r="CC86" s="66"/>
      <c r="CD86" s="66"/>
      <c r="CE86" s="66"/>
      <c r="CF86" s="66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284">
        <f>CR87-CR89</f>
        <v>0</v>
      </c>
      <c r="CS86" s="284"/>
      <c r="CT86" s="284"/>
      <c r="CU86" s="284"/>
      <c r="CV86" s="284"/>
      <c r="CW86" s="284"/>
      <c r="CX86" s="284"/>
      <c r="CY86" s="284"/>
      <c r="CZ86" s="284"/>
      <c r="DA86" s="284"/>
      <c r="DB86" s="284"/>
      <c r="DC86" s="284"/>
      <c r="DD86" s="284"/>
      <c r="DE86" s="284"/>
      <c r="DF86" s="284"/>
      <c r="DG86" s="284"/>
      <c r="DH86" s="284"/>
      <c r="DI86" s="284"/>
      <c r="DJ86" s="284">
        <f>DJ87-DJ89</f>
        <v>594671.87000000011</v>
      </c>
      <c r="DK86" s="284"/>
      <c r="DL86" s="284"/>
      <c r="DM86" s="284"/>
      <c r="DN86" s="284"/>
      <c r="DO86" s="284"/>
      <c r="DP86" s="284"/>
      <c r="DQ86" s="284"/>
      <c r="DR86" s="284"/>
      <c r="DS86" s="284"/>
      <c r="DT86" s="284"/>
      <c r="DU86" s="284"/>
      <c r="DV86" s="284"/>
      <c r="DW86" s="284"/>
      <c r="DX86" s="284"/>
      <c r="DY86" s="284"/>
      <c r="DZ86" s="284"/>
      <c r="EA86" s="284"/>
      <c r="EB86" s="233">
        <f>EB87-EB89</f>
        <v>0</v>
      </c>
      <c r="EC86" s="233"/>
      <c r="ED86" s="233"/>
      <c r="EE86" s="233"/>
      <c r="EF86" s="233"/>
      <c r="EG86" s="233"/>
      <c r="EH86" s="233"/>
      <c r="EI86" s="233"/>
      <c r="EJ86" s="233"/>
      <c r="EK86" s="233"/>
      <c r="EL86" s="233"/>
      <c r="EM86" s="233"/>
      <c r="EN86" s="233"/>
      <c r="EO86" s="233"/>
      <c r="EP86" s="233"/>
      <c r="EQ86" s="233"/>
      <c r="ER86" s="233"/>
      <c r="ES86" s="233"/>
      <c r="ET86" s="233">
        <f t="shared" si="1"/>
        <v>594671.87000000011</v>
      </c>
      <c r="EU86" s="233"/>
      <c r="EV86" s="233"/>
      <c r="EW86" s="233"/>
      <c r="EX86" s="233"/>
      <c r="EY86" s="233"/>
      <c r="EZ86" s="233"/>
      <c r="FA86" s="233"/>
      <c r="FB86" s="233"/>
      <c r="FC86" s="233"/>
      <c r="FD86" s="233"/>
      <c r="FE86" s="233"/>
      <c r="FF86" s="233"/>
      <c r="FG86" s="233"/>
      <c r="FH86" s="233"/>
      <c r="FI86" s="233"/>
      <c r="FJ86" s="233"/>
      <c r="FK86" s="234"/>
    </row>
    <row r="87" spans="1:167" ht="12" customHeight="1">
      <c r="A87" s="205" t="s">
        <v>23</v>
      </c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6"/>
      <c r="BZ87" s="79" t="s">
        <v>84</v>
      </c>
      <c r="CA87" s="80"/>
      <c r="CB87" s="80"/>
      <c r="CC87" s="80"/>
      <c r="CD87" s="80"/>
      <c r="CE87" s="80"/>
      <c r="CF87" s="81"/>
      <c r="CG87" s="73">
        <v>310</v>
      </c>
      <c r="CH87" s="74"/>
      <c r="CI87" s="74"/>
      <c r="CJ87" s="74"/>
      <c r="CK87" s="74"/>
      <c r="CL87" s="74"/>
      <c r="CM87" s="74"/>
      <c r="CN87" s="74"/>
      <c r="CO87" s="74"/>
      <c r="CP87" s="74"/>
      <c r="CQ87" s="75"/>
      <c r="CR87" s="235">
        <v>21200</v>
      </c>
      <c r="CS87" s="236"/>
      <c r="CT87" s="236"/>
      <c r="CU87" s="236"/>
      <c r="CV87" s="236"/>
      <c r="CW87" s="236"/>
      <c r="CX87" s="236"/>
      <c r="CY87" s="236"/>
      <c r="CZ87" s="236"/>
      <c r="DA87" s="236"/>
      <c r="DB87" s="236"/>
      <c r="DC87" s="236"/>
      <c r="DD87" s="236"/>
      <c r="DE87" s="236"/>
      <c r="DF87" s="236"/>
      <c r="DG87" s="236"/>
      <c r="DH87" s="236"/>
      <c r="DI87" s="237"/>
      <c r="DJ87" s="235">
        <v>736288.3</v>
      </c>
      <c r="DK87" s="236"/>
      <c r="DL87" s="236"/>
      <c r="DM87" s="236"/>
      <c r="DN87" s="236"/>
      <c r="DO87" s="236"/>
      <c r="DP87" s="236"/>
      <c r="DQ87" s="236"/>
      <c r="DR87" s="236"/>
      <c r="DS87" s="236"/>
      <c r="DT87" s="236"/>
      <c r="DU87" s="236"/>
      <c r="DV87" s="236"/>
      <c r="DW87" s="236"/>
      <c r="DX87" s="236"/>
      <c r="DY87" s="236"/>
      <c r="DZ87" s="236"/>
      <c r="EA87" s="237"/>
      <c r="EB87" s="235"/>
      <c r="EC87" s="236"/>
      <c r="ED87" s="236"/>
      <c r="EE87" s="236"/>
      <c r="EF87" s="236"/>
      <c r="EG87" s="236"/>
      <c r="EH87" s="236"/>
      <c r="EI87" s="236"/>
      <c r="EJ87" s="236"/>
      <c r="EK87" s="236"/>
      <c r="EL87" s="236"/>
      <c r="EM87" s="236"/>
      <c r="EN87" s="236"/>
      <c r="EO87" s="236"/>
      <c r="EP87" s="236"/>
      <c r="EQ87" s="236"/>
      <c r="ER87" s="236"/>
      <c r="ES87" s="237"/>
      <c r="ET87" s="241">
        <f>SUM(CR87:ES88)</f>
        <v>757488.3</v>
      </c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3"/>
    </row>
    <row r="88" spans="1:167" ht="12" customHeight="1">
      <c r="A88" s="209" t="s">
        <v>73</v>
      </c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10"/>
      <c r="BZ88" s="82"/>
      <c r="CA88" s="83"/>
      <c r="CB88" s="83"/>
      <c r="CC88" s="83"/>
      <c r="CD88" s="83"/>
      <c r="CE88" s="83"/>
      <c r="CF88" s="84"/>
      <c r="CG88" s="76"/>
      <c r="CH88" s="77"/>
      <c r="CI88" s="77"/>
      <c r="CJ88" s="77"/>
      <c r="CK88" s="77"/>
      <c r="CL88" s="77"/>
      <c r="CM88" s="77"/>
      <c r="CN88" s="77"/>
      <c r="CO88" s="77"/>
      <c r="CP88" s="77"/>
      <c r="CQ88" s="78"/>
      <c r="CR88" s="238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40"/>
      <c r="DJ88" s="238"/>
      <c r="DK88" s="239"/>
      <c r="DL88" s="239"/>
      <c r="DM88" s="239"/>
      <c r="DN88" s="239"/>
      <c r="DO88" s="239"/>
      <c r="DP88" s="239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40"/>
      <c r="EB88" s="238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  <c r="ES88" s="240"/>
      <c r="ET88" s="244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6"/>
    </row>
    <row r="89" spans="1:167" ht="15" customHeight="1">
      <c r="A89" s="211" t="s">
        <v>74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2"/>
      <c r="BZ89" s="65" t="s">
        <v>85</v>
      </c>
      <c r="CA89" s="66"/>
      <c r="CB89" s="66"/>
      <c r="CC89" s="66"/>
      <c r="CD89" s="66"/>
      <c r="CE89" s="66"/>
      <c r="CF89" s="66"/>
      <c r="CG89" s="97">
        <v>410</v>
      </c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250">
        <v>21200</v>
      </c>
      <c r="CS89" s="250"/>
      <c r="CT89" s="250"/>
      <c r="CU89" s="250"/>
      <c r="CV89" s="250"/>
      <c r="CW89" s="250"/>
      <c r="CX89" s="250"/>
      <c r="CY89" s="250"/>
      <c r="CZ89" s="250"/>
      <c r="DA89" s="250"/>
      <c r="DB89" s="250"/>
      <c r="DC89" s="250"/>
      <c r="DD89" s="250"/>
      <c r="DE89" s="250"/>
      <c r="DF89" s="250"/>
      <c r="DG89" s="250"/>
      <c r="DH89" s="250"/>
      <c r="DI89" s="250"/>
      <c r="DJ89" s="250">
        <v>141616.43</v>
      </c>
      <c r="DK89" s="250"/>
      <c r="DL89" s="250"/>
      <c r="DM89" s="250"/>
      <c r="DN89" s="250"/>
      <c r="DO89" s="250"/>
      <c r="DP89" s="250"/>
      <c r="DQ89" s="250"/>
      <c r="DR89" s="250"/>
      <c r="DS89" s="250"/>
      <c r="DT89" s="250"/>
      <c r="DU89" s="250"/>
      <c r="DV89" s="250"/>
      <c r="DW89" s="250"/>
      <c r="DX89" s="250"/>
      <c r="DY89" s="250"/>
      <c r="DZ89" s="250"/>
      <c r="EA89" s="250"/>
      <c r="EB89" s="250"/>
      <c r="EC89" s="250"/>
      <c r="ED89" s="250"/>
      <c r="EE89" s="250"/>
      <c r="EF89" s="250"/>
      <c r="EG89" s="250"/>
      <c r="EH89" s="250"/>
      <c r="EI89" s="250"/>
      <c r="EJ89" s="250"/>
      <c r="EK89" s="250"/>
      <c r="EL89" s="250"/>
      <c r="EM89" s="250"/>
      <c r="EN89" s="250"/>
      <c r="EO89" s="250"/>
      <c r="EP89" s="250"/>
      <c r="EQ89" s="250"/>
      <c r="ER89" s="250"/>
      <c r="ES89" s="250"/>
      <c r="ET89" s="233">
        <f>SUM(CR89:ES89)</f>
        <v>162816.43</v>
      </c>
      <c r="EU89" s="233"/>
      <c r="EV89" s="233"/>
      <c r="EW89" s="233"/>
      <c r="EX89" s="233"/>
      <c r="EY89" s="233"/>
      <c r="EZ89" s="233"/>
      <c r="FA89" s="233"/>
      <c r="FB89" s="233"/>
      <c r="FC89" s="233"/>
      <c r="FD89" s="233"/>
      <c r="FE89" s="233"/>
      <c r="FF89" s="233"/>
      <c r="FG89" s="233"/>
      <c r="FH89" s="233"/>
      <c r="FI89" s="233"/>
      <c r="FJ89" s="233"/>
      <c r="FK89" s="234"/>
    </row>
    <row r="90" spans="1:167" ht="15" customHeight="1">
      <c r="A90" s="213" t="s">
        <v>75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4"/>
      <c r="BZ90" s="65" t="s">
        <v>86</v>
      </c>
      <c r="CA90" s="66"/>
      <c r="CB90" s="66"/>
      <c r="CC90" s="66"/>
      <c r="CD90" s="66"/>
      <c r="CE90" s="66"/>
      <c r="CF90" s="66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233">
        <f>CR91-CR93</f>
        <v>0</v>
      </c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>
        <f>DJ91-DJ93</f>
        <v>0</v>
      </c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33"/>
      <c r="DW90" s="233"/>
      <c r="DX90" s="233"/>
      <c r="DY90" s="233"/>
      <c r="DZ90" s="233"/>
      <c r="EA90" s="233"/>
      <c r="EB90" s="233">
        <f>EB91-EB93</f>
        <v>0</v>
      </c>
      <c r="EC90" s="233"/>
      <c r="ED90" s="233"/>
      <c r="EE90" s="233"/>
      <c r="EF90" s="233"/>
      <c r="EG90" s="233"/>
      <c r="EH90" s="233"/>
      <c r="EI90" s="233"/>
      <c r="EJ90" s="233"/>
      <c r="EK90" s="233"/>
      <c r="EL90" s="233"/>
      <c r="EM90" s="233"/>
      <c r="EN90" s="233"/>
      <c r="EO90" s="233"/>
      <c r="EP90" s="233"/>
      <c r="EQ90" s="233"/>
      <c r="ER90" s="233"/>
      <c r="ES90" s="233"/>
      <c r="ET90" s="233">
        <f>SUM(CR90:ES90)</f>
        <v>0</v>
      </c>
      <c r="EU90" s="233"/>
      <c r="EV90" s="233"/>
      <c r="EW90" s="233"/>
      <c r="EX90" s="233"/>
      <c r="EY90" s="233"/>
      <c r="EZ90" s="233"/>
      <c r="FA90" s="233"/>
      <c r="FB90" s="233"/>
      <c r="FC90" s="233"/>
      <c r="FD90" s="233"/>
      <c r="FE90" s="233"/>
      <c r="FF90" s="233"/>
      <c r="FG90" s="233"/>
      <c r="FH90" s="233"/>
      <c r="FI90" s="233"/>
      <c r="FJ90" s="233"/>
      <c r="FK90" s="234"/>
    </row>
    <row r="91" spans="1:167" ht="12" customHeight="1">
      <c r="A91" s="205" t="s">
        <v>23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6"/>
      <c r="BZ91" s="79" t="s">
        <v>87</v>
      </c>
      <c r="CA91" s="80"/>
      <c r="CB91" s="80"/>
      <c r="CC91" s="80"/>
      <c r="CD91" s="80"/>
      <c r="CE91" s="80"/>
      <c r="CF91" s="81"/>
      <c r="CG91" s="73">
        <v>320</v>
      </c>
      <c r="CH91" s="74"/>
      <c r="CI91" s="74"/>
      <c r="CJ91" s="74"/>
      <c r="CK91" s="74"/>
      <c r="CL91" s="74"/>
      <c r="CM91" s="74"/>
      <c r="CN91" s="74"/>
      <c r="CO91" s="74"/>
      <c r="CP91" s="74"/>
      <c r="CQ91" s="75"/>
      <c r="CR91" s="235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7"/>
      <c r="DJ91" s="235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36"/>
      <c r="DX91" s="236"/>
      <c r="DY91" s="236"/>
      <c r="DZ91" s="236"/>
      <c r="EA91" s="237"/>
      <c r="EB91" s="235"/>
      <c r="EC91" s="236"/>
      <c r="ED91" s="236"/>
      <c r="EE91" s="236"/>
      <c r="EF91" s="236"/>
      <c r="EG91" s="236"/>
      <c r="EH91" s="236"/>
      <c r="EI91" s="236"/>
      <c r="EJ91" s="236"/>
      <c r="EK91" s="236"/>
      <c r="EL91" s="236"/>
      <c r="EM91" s="236"/>
      <c r="EN91" s="236"/>
      <c r="EO91" s="236"/>
      <c r="EP91" s="236"/>
      <c r="EQ91" s="236"/>
      <c r="ER91" s="236"/>
      <c r="ES91" s="237"/>
      <c r="ET91" s="241">
        <f>SUM(CR91:ES92)</f>
        <v>0</v>
      </c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3"/>
    </row>
    <row r="92" spans="1:167" ht="12" customHeight="1">
      <c r="A92" s="209" t="s">
        <v>76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10"/>
      <c r="BZ92" s="82"/>
      <c r="CA92" s="83"/>
      <c r="CB92" s="83"/>
      <c r="CC92" s="83"/>
      <c r="CD92" s="83"/>
      <c r="CE92" s="83"/>
      <c r="CF92" s="84"/>
      <c r="CG92" s="76"/>
      <c r="CH92" s="77"/>
      <c r="CI92" s="77"/>
      <c r="CJ92" s="77"/>
      <c r="CK92" s="77"/>
      <c r="CL92" s="77"/>
      <c r="CM92" s="77"/>
      <c r="CN92" s="77"/>
      <c r="CO92" s="77"/>
      <c r="CP92" s="77"/>
      <c r="CQ92" s="78"/>
      <c r="CR92" s="238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40"/>
      <c r="DJ92" s="238"/>
      <c r="DK92" s="239"/>
      <c r="DL92" s="239"/>
      <c r="DM92" s="239"/>
      <c r="DN92" s="239"/>
      <c r="DO92" s="239"/>
      <c r="DP92" s="239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40"/>
      <c r="EB92" s="238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  <c r="ES92" s="240"/>
      <c r="ET92" s="244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6"/>
    </row>
    <row r="93" spans="1:167" ht="15" customHeight="1">
      <c r="A93" s="211" t="s">
        <v>77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2"/>
      <c r="BZ93" s="65" t="s">
        <v>88</v>
      </c>
      <c r="CA93" s="66"/>
      <c r="CB93" s="66"/>
      <c r="CC93" s="66"/>
      <c r="CD93" s="66"/>
      <c r="CE93" s="66"/>
      <c r="CF93" s="66"/>
      <c r="CG93" s="97">
        <v>420</v>
      </c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250"/>
      <c r="CS93" s="250"/>
      <c r="CT93" s="250"/>
      <c r="CU93" s="250"/>
      <c r="CV93" s="250"/>
      <c r="CW93" s="250"/>
      <c r="CX93" s="250"/>
      <c r="CY93" s="250"/>
      <c r="CZ93" s="250"/>
      <c r="DA93" s="250"/>
      <c r="DB93" s="250"/>
      <c r="DC93" s="250"/>
      <c r="DD93" s="250"/>
      <c r="DE93" s="250"/>
      <c r="DF93" s="250"/>
      <c r="DG93" s="250"/>
      <c r="DH93" s="250"/>
      <c r="DI93" s="250"/>
      <c r="DJ93" s="250"/>
      <c r="DK93" s="250"/>
      <c r="DL93" s="250"/>
      <c r="DM93" s="250"/>
      <c r="DN93" s="250"/>
      <c r="DO93" s="250"/>
      <c r="DP93" s="250"/>
      <c r="DQ93" s="250"/>
      <c r="DR93" s="250"/>
      <c r="DS93" s="250"/>
      <c r="DT93" s="250"/>
      <c r="DU93" s="250"/>
      <c r="DV93" s="250"/>
      <c r="DW93" s="250"/>
      <c r="DX93" s="250"/>
      <c r="DY93" s="250"/>
      <c r="DZ93" s="250"/>
      <c r="EA93" s="250"/>
      <c r="EB93" s="250"/>
      <c r="EC93" s="250"/>
      <c r="ED93" s="250"/>
      <c r="EE93" s="250"/>
      <c r="EF93" s="250"/>
      <c r="EG93" s="250"/>
      <c r="EH93" s="250"/>
      <c r="EI93" s="250"/>
      <c r="EJ93" s="250"/>
      <c r="EK93" s="250"/>
      <c r="EL93" s="250"/>
      <c r="EM93" s="250"/>
      <c r="EN93" s="250"/>
      <c r="EO93" s="250"/>
      <c r="EP93" s="250"/>
      <c r="EQ93" s="250"/>
      <c r="ER93" s="250"/>
      <c r="ES93" s="250"/>
      <c r="ET93" s="233">
        <f>SUM(CR93:ES93)</f>
        <v>0</v>
      </c>
      <c r="EU93" s="233"/>
      <c r="EV93" s="233"/>
      <c r="EW93" s="233"/>
      <c r="EX93" s="233"/>
      <c r="EY93" s="233"/>
      <c r="EZ93" s="233"/>
      <c r="FA93" s="233"/>
      <c r="FB93" s="233"/>
      <c r="FC93" s="233"/>
      <c r="FD93" s="233"/>
      <c r="FE93" s="233"/>
      <c r="FF93" s="233"/>
      <c r="FG93" s="233"/>
      <c r="FH93" s="233"/>
      <c r="FI93" s="233"/>
      <c r="FJ93" s="233"/>
      <c r="FK93" s="234"/>
    </row>
    <row r="94" spans="1:167" ht="15" customHeight="1">
      <c r="A94" s="213" t="s">
        <v>72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4"/>
      <c r="BZ94" s="65" t="s">
        <v>89</v>
      </c>
      <c r="CA94" s="66"/>
      <c r="CB94" s="66"/>
      <c r="CC94" s="66"/>
      <c r="CD94" s="66"/>
      <c r="CE94" s="66"/>
      <c r="CF94" s="66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233">
        <f>CR95-CR97</f>
        <v>0</v>
      </c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>
        <f>DJ95-DJ97</f>
        <v>0</v>
      </c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33"/>
      <c r="DW94" s="233"/>
      <c r="DX94" s="233"/>
      <c r="DY94" s="233"/>
      <c r="DZ94" s="233"/>
      <c r="EA94" s="233"/>
      <c r="EB94" s="233">
        <f>EB95-EB97</f>
        <v>0</v>
      </c>
      <c r="EC94" s="233"/>
      <c r="ED94" s="233"/>
      <c r="EE94" s="233"/>
      <c r="EF94" s="233"/>
      <c r="EG94" s="233"/>
      <c r="EH94" s="233"/>
      <c r="EI94" s="233"/>
      <c r="EJ94" s="233"/>
      <c r="EK94" s="233"/>
      <c r="EL94" s="233"/>
      <c r="EM94" s="233"/>
      <c r="EN94" s="233"/>
      <c r="EO94" s="233"/>
      <c r="EP94" s="233"/>
      <c r="EQ94" s="233"/>
      <c r="ER94" s="233"/>
      <c r="ES94" s="233"/>
      <c r="ET94" s="233">
        <f>SUM(CR94:ES94)</f>
        <v>0</v>
      </c>
      <c r="EU94" s="233"/>
      <c r="EV94" s="233"/>
      <c r="EW94" s="233"/>
      <c r="EX94" s="233"/>
      <c r="EY94" s="233"/>
      <c r="EZ94" s="233"/>
      <c r="FA94" s="233"/>
      <c r="FB94" s="233"/>
      <c r="FC94" s="233"/>
      <c r="FD94" s="233"/>
      <c r="FE94" s="233"/>
      <c r="FF94" s="233"/>
      <c r="FG94" s="233"/>
      <c r="FH94" s="233"/>
      <c r="FI94" s="233"/>
      <c r="FJ94" s="233"/>
      <c r="FK94" s="234"/>
    </row>
    <row r="95" spans="1:167" ht="12" customHeight="1">
      <c r="A95" s="205" t="s">
        <v>23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6"/>
      <c r="BZ95" s="79" t="s">
        <v>90</v>
      </c>
      <c r="CA95" s="80"/>
      <c r="CB95" s="80"/>
      <c r="CC95" s="80"/>
      <c r="CD95" s="80"/>
      <c r="CE95" s="80"/>
      <c r="CF95" s="81"/>
      <c r="CG95" s="73">
        <v>330</v>
      </c>
      <c r="CH95" s="74"/>
      <c r="CI95" s="74"/>
      <c r="CJ95" s="74"/>
      <c r="CK95" s="74"/>
      <c r="CL95" s="74"/>
      <c r="CM95" s="74"/>
      <c r="CN95" s="74"/>
      <c r="CO95" s="74"/>
      <c r="CP95" s="74"/>
      <c r="CQ95" s="75"/>
      <c r="CR95" s="235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7"/>
      <c r="DJ95" s="235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36"/>
      <c r="DX95" s="236"/>
      <c r="DY95" s="236"/>
      <c r="DZ95" s="236"/>
      <c r="EA95" s="237"/>
      <c r="EB95" s="235"/>
      <c r="EC95" s="236"/>
      <c r="ED95" s="236"/>
      <c r="EE95" s="236"/>
      <c r="EF95" s="236"/>
      <c r="EG95" s="236"/>
      <c r="EH95" s="236"/>
      <c r="EI95" s="236"/>
      <c r="EJ95" s="236"/>
      <c r="EK95" s="236"/>
      <c r="EL95" s="236"/>
      <c r="EM95" s="236"/>
      <c r="EN95" s="236"/>
      <c r="EO95" s="236"/>
      <c r="EP95" s="236"/>
      <c r="EQ95" s="236"/>
      <c r="ER95" s="236"/>
      <c r="ES95" s="237"/>
      <c r="ET95" s="241">
        <f>SUM(CR95:ES96)</f>
        <v>0</v>
      </c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3"/>
    </row>
    <row r="96" spans="1:167" ht="12" customHeight="1">
      <c r="A96" s="209" t="s">
        <v>78</v>
      </c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10"/>
      <c r="BZ96" s="82"/>
      <c r="CA96" s="83"/>
      <c r="CB96" s="83"/>
      <c r="CC96" s="83"/>
      <c r="CD96" s="83"/>
      <c r="CE96" s="83"/>
      <c r="CF96" s="84"/>
      <c r="CG96" s="76"/>
      <c r="CH96" s="77"/>
      <c r="CI96" s="77"/>
      <c r="CJ96" s="77"/>
      <c r="CK96" s="77"/>
      <c r="CL96" s="77"/>
      <c r="CM96" s="77"/>
      <c r="CN96" s="77"/>
      <c r="CO96" s="77"/>
      <c r="CP96" s="77"/>
      <c r="CQ96" s="78"/>
      <c r="CR96" s="238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40"/>
      <c r="DJ96" s="238"/>
      <c r="DK96" s="239"/>
      <c r="DL96" s="239"/>
      <c r="DM96" s="239"/>
      <c r="DN96" s="239"/>
      <c r="DO96" s="239"/>
      <c r="DP96" s="239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40"/>
      <c r="EB96" s="238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  <c r="ES96" s="240"/>
      <c r="ET96" s="244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6"/>
    </row>
    <row r="97" spans="1:167" ht="15" customHeight="1">
      <c r="A97" s="211" t="s">
        <v>79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2"/>
      <c r="BZ97" s="65" t="s">
        <v>91</v>
      </c>
      <c r="CA97" s="66"/>
      <c r="CB97" s="66"/>
      <c r="CC97" s="66"/>
      <c r="CD97" s="66"/>
      <c r="CE97" s="66"/>
      <c r="CF97" s="66"/>
      <c r="CG97" s="97">
        <v>430</v>
      </c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250"/>
      <c r="CS97" s="250"/>
      <c r="CT97" s="250"/>
      <c r="CU97" s="250"/>
      <c r="CV97" s="250"/>
      <c r="CW97" s="250"/>
      <c r="CX97" s="250"/>
      <c r="CY97" s="250"/>
      <c r="CZ97" s="250"/>
      <c r="DA97" s="250"/>
      <c r="DB97" s="250"/>
      <c r="DC97" s="250"/>
      <c r="DD97" s="250"/>
      <c r="DE97" s="250"/>
      <c r="DF97" s="250"/>
      <c r="DG97" s="250"/>
      <c r="DH97" s="250"/>
      <c r="DI97" s="250"/>
      <c r="DJ97" s="250"/>
      <c r="DK97" s="250"/>
      <c r="DL97" s="250"/>
      <c r="DM97" s="250"/>
      <c r="DN97" s="250"/>
      <c r="DO97" s="250"/>
      <c r="DP97" s="250"/>
      <c r="DQ97" s="250"/>
      <c r="DR97" s="250"/>
      <c r="DS97" s="250"/>
      <c r="DT97" s="250"/>
      <c r="DU97" s="250"/>
      <c r="DV97" s="250"/>
      <c r="DW97" s="250"/>
      <c r="DX97" s="250"/>
      <c r="DY97" s="250"/>
      <c r="DZ97" s="250"/>
      <c r="EA97" s="250"/>
      <c r="EB97" s="250"/>
      <c r="EC97" s="250"/>
      <c r="ED97" s="250"/>
      <c r="EE97" s="250"/>
      <c r="EF97" s="250"/>
      <c r="EG97" s="250"/>
      <c r="EH97" s="250"/>
      <c r="EI97" s="250"/>
      <c r="EJ97" s="250"/>
      <c r="EK97" s="250"/>
      <c r="EL97" s="250"/>
      <c r="EM97" s="250"/>
      <c r="EN97" s="250"/>
      <c r="EO97" s="250"/>
      <c r="EP97" s="250"/>
      <c r="EQ97" s="250"/>
      <c r="ER97" s="250"/>
      <c r="ES97" s="250"/>
      <c r="ET97" s="233">
        <f>SUM(CR97:ES97)</f>
        <v>0</v>
      </c>
      <c r="EU97" s="233"/>
      <c r="EV97" s="233"/>
      <c r="EW97" s="233"/>
      <c r="EX97" s="233"/>
      <c r="EY97" s="233"/>
      <c r="EZ97" s="233"/>
      <c r="FA97" s="233"/>
      <c r="FB97" s="233"/>
      <c r="FC97" s="233"/>
      <c r="FD97" s="233"/>
      <c r="FE97" s="233"/>
      <c r="FF97" s="233"/>
      <c r="FG97" s="233"/>
      <c r="FH97" s="233"/>
      <c r="FI97" s="233"/>
      <c r="FJ97" s="233"/>
      <c r="FK97" s="234"/>
    </row>
    <row r="98" spans="1:167" ht="15" customHeight="1">
      <c r="A98" s="213" t="s">
        <v>80</v>
      </c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4"/>
      <c r="BZ98" s="65" t="s">
        <v>92</v>
      </c>
      <c r="CA98" s="66"/>
      <c r="CB98" s="66"/>
      <c r="CC98" s="66"/>
      <c r="CD98" s="66"/>
      <c r="CE98" s="66"/>
      <c r="CF98" s="66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284">
        <f>CR99-CR101</f>
        <v>12215.5</v>
      </c>
      <c r="CS98" s="284"/>
      <c r="CT98" s="284"/>
      <c r="CU98" s="284"/>
      <c r="CV98" s="284"/>
      <c r="CW98" s="284"/>
      <c r="CX98" s="284"/>
      <c r="CY98" s="284"/>
      <c r="CZ98" s="284"/>
      <c r="DA98" s="284"/>
      <c r="DB98" s="284"/>
      <c r="DC98" s="284"/>
      <c r="DD98" s="284"/>
      <c r="DE98" s="284"/>
      <c r="DF98" s="284"/>
      <c r="DG98" s="284"/>
      <c r="DH98" s="284"/>
      <c r="DI98" s="284"/>
      <c r="DJ98" s="284">
        <f>DJ99-DJ101</f>
        <v>-16228.660000000149</v>
      </c>
      <c r="DK98" s="284"/>
      <c r="DL98" s="284"/>
      <c r="DM98" s="284"/>
      <c r="DN98" s="284"/>
      <c r="DO98" s="284"/>
      <c r="DP98" s="284"/>
      <c r="DQ98" s="284"/>
      <c r="DR98" s="284"/>
      <c r="DS98" s="284"/>
      <c r="DT98" s="284"/>
      <c r="DU98" s="284"/>
      <c r="DV98" s="284"/>
      <c r="DW98" s="284"/>
      <c r="DX98" s="284"/>
      <c r="DY98" s="284"/>
      <c r="DZ98" s="284"/>
      <c r="EA98" s="284"/>
      <c r="EB98" s="233">
        <f>EB99-EB101</f>
        <v>0</v>
      </c>
      <c r="EC98" s="233"/>
      <c r="ED98" s="233"/>
      <c r="EE98" s="233"/>
      <c r="EF98" s="233"/>
      <c r="EG98" s="233"/>
      <c r="EH98" s="233"/>
      <c r="EI98" s="233"/>
      <c r="EJ98" s="233"/>
      <c r="EK98" s="233"/>
      <c r="EL98" s="233"/>
      <c r="EM98" s="233"/>
      <c r="EN98" s="233"/>
      <c r="EO98" s="233"/>
      <c r="EP98" s="233"/>
      <c r="EQ98" s="233"/>
      <c r="ER98" s="233"/>
      <c r="ES98" s="233"/>
      <c r="ET98" s="233">
        <f>SUM(CR98:ES98)</f>
        <v>-4013.160000000149</v>
      </c>
      <c r="EU98" s="233"/>
      <c r="EV98" s="233"/>
      <c r="EW98" s="233"/>
      <c r="EX98" s="233"/>
      <c r="EY98" s="233"/>
      <c r="EZ98" s="233"/>
      <c r="FA98" s="233"/>
      <c r="FB98" s="233"/>
      <c r="FC98" s="233"/>
      <c r="FD98" s="233"/>
      <c r="FE98" s="233"/>
      <c r="FF98" s="233"/>
      <c r="FG98" s="233"/>
      <c r="FH98" s="233"/>
      <c r="FI98" s="233"/>
      <c r="FJ98" s="233"/>
      <c r="FK98" s="234"/>
    </row>
    <row r="99" spans="1:167" ht="12" customHeight="1">
      <c r="A99" s="205" t="s">
        <v>23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6"/>
      <c r="BZ99" s="79" t="s">
        <v>93</v>
      </c>
      <c r="CA99" s="80"/>
      <c r="CB99" s="80"/>
      <c r="CC99" s="80"/>
      <c r="CD99" s="80"/>
      <c r="CE99" s="80"/>
      <c r="CF99" s="81"/>
      <c r="CG99" s="73">
        <v>340</v>
      </c>
      <c r="CH99" s="74"/>
      <c r="CI99" s="74"/>
      <c r="CJ99" s="74"/>
      <c r="CK99" s="74"/>
      <c r="CL99" s="74"/>
      <c r="CM99" s="74"/>
      <c r="CN99" s="74"/>
      <c r="CO99" s="74"/>
      <c r="CP99" s="74"/>
      <c r="CQ99" s="75"/>
      <c r="CR99" s="235">
        <v>33000</v>
      </c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7"/>
      <c r="DJ99" s="235">
        <v>5668974.6600000001</v>
      </c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36"/>
      <c r="DX99" s="236"/>
      <c r="DY99" s="236"/>
      <c r="DZ99" s="236"/>
      <c r="EA99" s="237"/>
      <c r="EB99" s="235"/>
      <c r="EC99" s="236"/>
      <c r="ED99" s="236"/>
      <c r="EE99" s="236"/>
      <c r="EF99" s="236"/>
      <c r="EG99" s="236"/>
      <c r="EH99" s="236"/>
      <c r="EI99" s="236"/>
      <c r="EJ99" s="236"/>
      <c r="EK99" s="236"/>
      <c r="EL99" s="236"/>
      <c r="EM99" s="236"/>
      <c r="EN99" s="236"/>
      <c r="EO99" s="236"/>
      <c r="EP99" s="236"/>
      <c r="EQ99" s="236"/>
      <c r="ER99" s="236"/>
      <c r="ES99" s="237"/>
      <c r="ET99" s="241">
        <f>SUM(CR99:ES100)</f>
        <v>5701974.6600000001</v>
      </c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3"/>
    </row>
    <row r="100" spans="1:167" ht="12" customHeight="1">
      <c r="A100" s="209" t="s">
        <v>81</v>
      </c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10"/>
      <c r="BZ100" s="82"/>
      <c r="CA100" s="83"/>
      <c r="CB100" s="83"/>
      <c r="CC100" s="83"/>
      <c r="CD100" s="83"/>
      <c r="CE100" s="83"/>
      <c r="CF100" s="84"/>
      <c r="CG100" s="76"/>
      <c r="CH100" s="77"/>
      <c r="CI100" s="77"/>
      <c r="CJ100" s="77"/>
      <c r="CK100" s="77"/>
      <c r="CL100" s="77"/>
      <c r="CM100" s="77"/>
      <c r="CN100" s="77"/>
      <c r="CO100" s="77"/>
      <c r="CP100" s="77"/>
      <c r="CQ100" s="78"/>
      <c r="CR100" s="238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40"/>
      <c r="DJ100" s="238"/>
      <c r="DK100" s="239"/>
      <c r="DL100" s="239"/>
      <c r="DM100" s="239"/>
      <c r="DN100" s="239"/>
      <c r="DO100" s="239"/>
      <c r="DP100" s="239"/>
      <c r="DQ100" s="239"/>
      <c r="DR100" s="239"/>
      <c r="DS100" s="239"/>
      <c r="DT100" s="239"/>
      <c r="DU100" s="239"/>
      <c r="DV100" s="239"/>
      <c r="DW100" s="239"/>
      <c r="DX100" s="239"/>
      <c r="DY100" s="239"/>
      <c r="DZ100" s="239"/>
      <c r="EA100" s="240"/>
      <c r="EB100" s="238"/>
      <c r="EC100" s="239"/>
      <c r="ED100" s="239"/>
      <c r="EE100" s="239"/>
      <c r="EF100" s="239"/>
      <c r="EG100" s="239"/>
      <c r="EH100" s="239"/>
      <c r="EI100" s="239"/>
      <c r="EJ100" s="239"/>
      <c r="EK100" s="239"/>
      <c r="EL100" s="239"/>
      <c r="EM100" s="239"/>
      <c r="EN100" s="239"/>
      <c r="EO100" s="239"/>
      <c r="EP100" s="239"/>
      <c r="EQ100" s="239"/>
      <c r="ER100" s="239"/>
      <c r="ES100" s="240"/>
      <c r="ET100" s="244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6"/>
    </row>
    <row r="101" spans="1:167" ht="15" customHeight="1">
      <c r="A101" s="211" t="s">
        <v>82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2"/>
      <c r="BZ101" s="65" t="s">
        <v>94</v>
      </c>
      <c r="CA101" s="66"/>
      <c r="CB101" s="66"/>
      <c r="CC101" s="66"/>
      <c r="CD101" s="66"/>
      <c r="CE101" s="66"/>
      <c r="CF101" s="66"/>
      <c r="CG101" s="97">
        <v>440</v>
      </c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250">
        <v>20784.5</v>
      </c>
      <c r="CS101" s="250"/>
      <c r="CT101" s="250"/>
      <c r="CU101" s="250"/>
      <c r="CV101" s="250"/>
      <c r="CW101" s="250"/>
      <c r="CX101" s="250"/>
      <c r="CY101" s="250"/>
      <c r="CZ101" s="250"/>
      <c r="DA101" s="250"/>
      <c r="DB101" s="250"/>
      <c r="DC101" s="250"/>
      <c r="DD101" s="250"/>
      <c r="DE101" s="250"/>
      <c r="DF101" s="250"/>
      <c r="DG101" s="250"/>
      <c r="DH101" s="250"/>
      <c r="DI101" s="250"/>
      <c r="DJ101" s="250">
        <v>5685203.3200000003</v>
      </c>
      <c r="DK101" s="250"/>
      <c r="DL101" s="250"/>
      <c r="DM101" s="250"/>
      <c r="DN101" s="250"/>
      <c r="DO101" s="250"/>
      <c r="DP101" s="250"/>
      <c r="DQ101" s="250"/>
      <c r="DR101" s="250"/>
      <c r="DS101" s="250"/>
      <c r="DT101" s="250"/>
      <c r="DU101" s="250"/>
      <c r="DV101" s="250"/>
      <c r="DW101" s="250"/>
      <c r="DX101" s="250"/>
      <c r="DY101" s="250"/>
      <c r="DZ101" s="250"/>
      <c r="EA101" s="250"/>
      <c r="EB101" s="250"/>
      <c r="EC101" s="250"/>
      <c r="ED101" s="250"/>
      <c r="EE101" s="250"/>
      <c r="EF101" s="250"/>
      <c r="EG101" s="250"/>
      <c r="EH101" s="250"/>
      <c r="EI101" s="250"/>
      <c r="EJ101" s="250"/>
      <c r="EK101" s="250"/>
      <c r="EL101" s="250"/>
      <c r="EM101" s="250"/>
      <c r="EN101" s="250"/>
      <c r="EO101" s="250"/>
      <c r="EP101" s="250"/>
      <c r="EQ101" s="250"/>
      <c r="ER101" s="250"/>
      <c r="ES101" s="250"/>
      <c r="ET101" s="233">
        <f>SUM(CR101:ES101)</f>
        <v>5705987.8200000003</v>
      </c>
      <c r="EU101" s="233"/>
      <c r="EV101" s="233"/>
      <c r="EW101" s="233"/>
      <c r="EX101" s="233"/>
      <c r="EY101" s="233"/>
      <c r="EZ101" s="233"/>
      <c r="FA101" s="233"/>
      <c r="FB101" s="233"/>
      <c r="FC101" s="233"/>
      <c r="FD101" s="233"/>
      <c r="FE101" s="233"/>
      <c r="FF101" s="233"/>
      <c r="FG101" s="233"/>
      <c r="FH101" s="233"/>
      <c r="FI101" s="233"/>
      <c r="FJ101" s="233"/>
      <c r="FK101" s="234"/>
    </row>
    <row r="102" spans="1:167" ht="15" customHeight="1">
      <c r="A102" s="213" t="s">
        <v>202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4"/>
      <c r="BZ102" s="65" t="s">
        <v>203</v>
      </c>
      <c r="CA102" s="66"/>
      <c r="CB102" s="66"/>
      <c r="CC102" s="66"/>
      <c r="CD102" s="66"/>
      <c r="CE102" s="66"/>
      <c r="CF102" s="66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233">
        <f>CR103-CR105</f>
        <v>0</v>
      </c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>
        <f>DJ103-DJ105</f>
        <v>0</v>
      </c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33"/>
      <c r="DW102" s="233"/>
      <c r="DX102" s="233"/>
      <c r="DY102" s="233"/>
      <c r="DZ102" s="233"/>
      <c r="EA102" s="233"/>
      <c r="EB102" s="233">
        <f>EB103-EB105</f>
        <v>0</v>
      </c>
      <c r="EC102" s="233"/>
      <c r="ED102" s="233"/>
      <c r="EE102" s="233"/>
      <c r="EF102" s="233"/>
      <c r="EG102" s="233"/>
      <c r="EH102" s="233"/>
      <c r="EI102" s="233"/>
      <c r="EJ102" s="233"/>
      <c r="EK102" s="233"/>
      <c r="EL102" s="233"/>
      <c r="EM102" s="233"/>
      <c r="EN102" s="233"/>
      <c r="EO102" s="233"/>
      <c r="EP102" s="233"/>
      <c r="EQ102" s="233"/>
      <c r="ER102" s="233"/>
      <c r="ES102" s="233"/>
      <c r="ET102" s="233">
        <f>SUM(CR102:ES102)</f>
        <v>0</v>
      </c>
      <c r="EU102" s="233"/>
      <c r="EV102" s="233"/>
      <c r="EW102" s="233"/>
      <c r="EX102" s="233"/>
      <c r="EY102" s="233"/>
      <c r="EZ102" s="233"/>
      <c r="FA102" s="233"/>
      <c r="FB102" s="233"/>
      <c r="FC102" s="233"/>
      <c r="FD102" s="233"/>
      <c r="FE102" s="233"/>
      <c r="FF102" s="233"/>
      <c r="FG102" s="233"/>
      <c r="FH102" s="233"/>
      <c r="FI102" s="233"/>
      <c r="FJ102" s="233"/>
      <c r="FK102" s="234"/>
    </row>
    <row r="103" spans="1:167" ht="12" customHeight="1">
      <c r="A103" s="205" t="s">
        <v>23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6"/>
      <c r="BZ103" s="79" t="s">
        <v>206</v>
      </c>
      <c r="CA103" s="80"/>
      <c r="CB103" s="80"/>
      <c r="CC103" s="80"/>
      <c r="CD103" s="80"/>
      <c r="CE103" s="80"/>
      <c r="CF103" s="81"/>
      <c r="CG103" s="73" t="s">
        <v>208</v>
      </c>
      <c r="CH103" s="74"/>
      <c r="CI103" s="74"/>
      <c r="CJ103" s="74"/>
      <c r="CK103" s="74"/>
      <c r="CL103" s="74"/>
      <c r="CM103" s="74"/>
      <c r="CN103" s="74"/>
      <c r="CO103" s="74"/>
      <c r="CP103" s="74"/>
      <c r="CQ103" s="75"/>
      <c r="CR103" s="235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7"/>
      <c r="DJ103" s="235">
        <v>4695924.29</v>
      </c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36"/>
      <c r="DW103" s="236"/>
      <c r="DX103" s="236"/>
      <c r="DY103" s="236"/>
      <c r="DZ103" s="236"/>
      <c r="EA103" s="237"/>
      <c r="EB103" s="235"/>
      <c r="EC103" s="236"/>
      <c r="ED103" s="236"/>
      <c r="EE103" s="236"/>
      <c r="EF103" s="236"/>
      <c r="EG103" s="236"/>
      <c r="EH103" s="236"/>
      <c r="EI103" s="236"/>
      <c r="EJ103" s="236"/>
      <c r="EK103" s="236"/>
      <c r="EL103" s="236"/>
      <c r="EM103" s="236"/>
      <c r="EN103" s="236"/>
      <c r="EO103" s="236"/>
      <c r="EP103" s="236"/>
      <c r="EQ103" s="236"/>
      <c r="ER103" s="236"/>
      <c r="ES103" s="237"/>
      <c r="ET103" s="241">
        <f>SUM(CR103:ES104)</f>
        <v>4695924.29</v>
      </c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3"/>
    </row>
    <row r="104" spans="1:167" ht="12" customHeight="1">
      <c r="A104" s="209" t="s">
        <v>204</v>
      </c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10"/>
      <c r="BZ104" s="82"/>
      <c r="CA104" s="83"/>
      <c r="CB104" s="83"/>
      <c r="CC104" s="83"/>
      <c r="CD104" s="83"/>
      <c r="CE104" s="83"/>
      <c r="CF104" s="84"/>
      <c r="CG104" s="76"/>
      <c r="CH104" s="77"/>
      <c r="CI104" s="77"/>
      <c r="CJ104" s="77"/>
      <c r="CK104" s="77"/>
      <c r="CL104" s="77"/>
      <c r="CM104" s="77"/>
      <c r="CN104" s="77"/>
      <c r="CO104" s="77"/>
      <c r="CP104" s="77"/>
      <c r="CQ104" s="78"/>
      <c r="CR104" s="238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40"/>
      <c r="DJ104" s="238"/>
      <c r="DK104" s="239"/>
      <c r="DL104" s="239"/>
      <c r="DM104" s="239"/>
      <c r="DN104" s="239"/>
      <c r="DO104" s="239"/>
      <c r="DP104" s="239"/>
      <c r="DQ104" s="239"/>
      <c r="DR104" s="239"/>
      <c r="DS104" s="239"/>
      <c r="DT104" s="239"/>
      <c r="DU104" s="239"/>
      <c r="DV104" s="239"/>
      <c r="DW104" s="239"/>
      <c r="DX104" s="239"/>
      <c r="DY104" s="239"/>
      <c r="DZ104" s="239"/>
      <c r="EA104" s="240"/>
      <c r="EB104" s="238"/>
      <c r="EC104" s="239"/>
      <c r="ED104" s="239"/>
      <c r="EE104" s="239"/>
      <c r="EF104" s="239"/>
      <c r="EG104" s="239"/>
      <c r="EH104" s="239"/>
      <c r="EI104" s="239"/>
      <c r="EJ104" s="239"/>
      <c r="EK104" s="239"/>
      <c r="EL104" s="239"/>
      <c r="EM104" s="239"/>
      <c r="EN104" s="239"/>
      <c r="EO104" s="239"/>
      <c r="EP104" s="239"/>
      <c r="EQ104" s="239"/>
      <c r="ER104" s="239"/>
      <c r="ES104" s="240"/>
      <c r="ET104" s="244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6"/>
    </row>
    <row r="105" spans="1:167" ht="15" customHeight="1">
      <c r="A105" s="211" t="s">
        <v>205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2"/>
      <c r="BZ105" s="65" t="s">
        <v>207</v>
      </c>
      <c r="CA105" s="66"/>
      <c r="CB105" s="66"/>
      <c r="CC105" s="66"/>
      <c r="CD105" s="66"/>
      <c r="CE105" s="66"/>
      <c r="CF105" s="66"/>
      <c r="CG105" s="97" t="s">
        <v>208</v>
      </c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250"/>
      <c r="CS105" s="250"/>
      <c r="CT105" s="250"/>
      <c r="CU105" s="250"/>
      <c r="CV105" s="250"/>
      <c r="CW105" s="250"/>
      <c r="CX105" s="250"/>
      <c r="CY105" s="250"/>
      <c r="CZ105" s="250"/>
      <c r="DA105" s="250"/>
      <c r="DB105" s="250"/>
      <c r="DC105" s="250"/>
      <c r="DD105" s="250"/>
      <c r="DE105" s="250"/>
      <c r="DF105" s="250"/>
      <c r="DG105" s="250"/>
      <c r="DH105" s="250"/>
      <c r="DI105" s="250"/>
      <c r="DJ105" s="250">
        <v>4695924.29</v>
      </c>
      <c r="DK105" s="250"/>
      <c r="DL105" s="250"/>
      <c r="DM105" s="250"/>
      <c r="DN105" s="250"/>
      <c r="DO105" s="250"/>
      <c r="DP105" s="250"/>
      <c r="DQ105" s="250"/>
      <c r="DR105" s="250"/>
      <c r="DS105" s="250"/>
      <c r="DT105" s="250"/>
      <c r="DU105" s="250"/>
      <c r="DV105" s="250"/>
      <c r="DW105" s="250"/>
      <c r="DX105" s="250"/>
      <c r="DY105" s="250"/>
      <c r="DZ105" s="250"/>
      <c r="EA105" s="250"/>
      <c r="EB105" s="250"/>
      <c r="EC105" s="250"/>
      <c r="ED105" s="250"/>
      <c r="EE105" s="250"/>
      <c r="EF105" s="250"/>
      <c r="EG105" s="250"/>
      <c r="EH105" s="250"/>
      <c r="EI105" s="250"/>
      <c r="EJ105" s="250"/>
      <c r="EK105" s="250"/>
      <c r="EL105" s="250"/>
      <c r="EM105" s="250"/>
      <c r="EN105" s="250"/>
      <c r="EO105" s="250"/>
      <c r="EP105" s="250"/>
      <c r="EQ105" s="250"/>
      <c r="ER105" s="250"/>
      <c r="ES105" s="250"/>
      <c r="ET105" s="233">
        <f>SUM(CR105:ES105)</f>
        <v>4695924.29</v>
      </c>
      <c r="EU105" s="233"/>
      <c r="EV105" s="233"/>
      <c r="EW105" s="233"/>
      <c r="EX105" s="233"/>
      <c r="EY105" s="233"/>
      <c r="EZ105" s="233"/>
      <c r="FA105" s="233"/>
      <c r="FB105" s="233"/>
      <c r="FC105" s="233"/>
      <c r="FD105" s="233"/>
      <c r="FE105" s="233"/>
      <c r="FF105" s="233"/>
      <c r="FG105" s="233"/>
      <c r="FH105" s="233"/>
      <c r="FI105" s="233"/>
      <c r="FJ105" s="233"/>
      <c r="FK105" s="234"/>
    </row>
    <row r="106" spans="1:167" ht="15" customHeight="1">
      <c r="FJ106" s="42"/>
      <c r="FK106" s="41" t="s">
        <v>164</v>
      </c>
    </row>
    <row r="107" spans="1:167" s="12" customFormat="1" ht="33" customHeight="1">
      <c r="A107" s="161" t="s">
        <v>136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 t="s">
        <v>137</v>
      </c>
      <c r="CA107" s="123"/>
      <c r="CB107" s="123"/>
      <c r="CC107" s="123"/>
      <c r="CD107" s="123"/>
      <c r="CE107" s="123"/>
      <c r="CF107" s="123"/>
      <c r="CG107" s="123" t="s">
        <v>173</v>
      </c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253" t="s">
        <v>174</v>
      </c>
      <c r="CS107" s="253"/>
      <c r="CT107" s="253"/>
      <c r="CU107" s="253"/>
      <c r="CV107" s="253"/>
      <c r="CW107" s="253"/>
      <c r="CX107" s="253"/>
      <c r="CY107" s="253"/>
      <c r="CZ107" s="253"/>
      <c r="DA107" s="253"/>
      <c r="DB107" s="253"/>
      <c r="DC107" s="253"/>
      <c r="DD107" s="253"/>
      <c r="DE107" s="253"/>
      <c r="DF107" s="253"/>
      <c r="DG107" s="253"/>
      <c r="DH107" s="253"/>
      <c r="DI107" s="253"/>
      <c r="DJ107" s="253" t="s">
        <v>175</v>
      </c>
      <c r="DK107" s="253"/>
      <c r="DL107" s="253"/>
      <c r="DM107" s="253"/>
      <c r="DN107" s="253"/>
      <c r="DO107" s="253"/>
      <c r="DP107" s="253"/>
      <c r="DQ107" s="253"/>
      <c r="DR107" s="253"/>
      <c r="DS107" s="253"/>
      <c r="DT107" s="253"/>
      <c r="DU107" s="253"/>
      <c r="DV107" s="253"/>
      <c r="DW107" s="253"/>
      <c r="DX107" s="253"/>
      <c r="DY107" s="253"/>
      <c r="DZ107" s="253"/>
      <c r="EA107" s="253"/>
      <c r="EB107" s="253" t="s">
        <v>2</v>
      </c>
      <c r="EC107" s="253"/>
      <c r="ED107" s="253"/>
      <c r="EE107" s="253"/>
      <c r="EF107" s="253"/>
      <c r="EG107" s="253"/>
      <c r="EH107" s="253"/>
      <c r="EI107" s="253"/>
      <c r="EJ107" s="253"/>
      <c r="EK107" s="253"/>
      <c r="EL107" s="253"/>
      <c r="EM107" s="253"/>
      <c r="EN107" s="253"/>
      <c r="EO107" s="253"/>
      <c r="EP107" s="253"/>
      <c r="EQ107" s="253"/>
      <c r="ER107" s="253"/>
      <c r="ES107" s="253"/>
      <c r="ET107" s="253" t="s">
        <v>1</v>
      </c>
      <c r="EU107" s="253"/>
      <c r="EV107" s="253"/>
      <c r="EW107" s="253"/>
      <c r="EX107" s="253"/>
      <c r="EY107" s="253"/>
      <c r="EZ107" s="253"/>
      <c r="FA107" s="253"/>
      <c r="FB107" s="253"/>
      <c r="FC107" s="253"/>
      <c r="FD107" s="253"/>
      <c r="FE107" s="253"/>
      <c r="FF107" s="253"/>
      <c r="FG107" s="253"/>
      <c r="FH107" s="253"/>
      <c r="FI107" s="253"/>
      <c r="FJ107" s="253"/>
      <c r="FK107" s="256"/>
    </row>
    <row r="108" spans="1:167" s="13" customFormat="1" ht="12" customHeight="1" thickBot="1">
      <c r="A108" s="158">
        <v>1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98">
        <v>2</v>
      </c>
      <c r="CA108" s="98"/>
      <c r="CB108" s="98"/>
      <c r="CC108" s="98"/>
      <c r="CD108" s="98"/>
      <c r="CE108" s="98"/>
      <c r="CF108" s="98"/>
      <c r="CG108" s="98">
        <v>3</v>
      </c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255">
        <v>4</v>
      </c>
      <c r="CS108" s="255"/>
      <c r="CT108" s="255"/>
      <c r="CU108" s="255"/>
      <c r="CV108" s="255"/>
      <c r="CW108" s="255"/>
      <c r="CX108" s="2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>
        <v>5</v>
      </c>
      <c r="DK108" s="255"/>
      <c r="DL108" s="255"/>
      <c r="DM108" s="255"/>
      <c r="DN108" s="255"/>
      <c r="DO108" s="255"/>
      <c r="DP108" s="255"/>
      <c r="DQ108" s="255"/>
      <c r="DR108" s="255"/>
      <c r="DS108" s="255"/>
      <c r="DT108" s="255"/>
      <c r="DU108" s="255"/>
      <c r="DV108" s="255"/>
      <c r="DW108" s="255"/>
      <c r="DX108" s="255"/>
      <c r="DY108" s="255"/>
      <c r="DZ108" s="255"/>
      <c r="EA108" s="255"/>
      <c r="EB108" s="255">
        <v>6</v>
      </c>
      <c r="EC108" s="255"/>
      <c r="ED108" s="255"/>
      <c r="EE108" s="255"/>
      <c r="EF108" s="255"/>
      <c r="EG108" s="255"/>
      <c r="EH108" s="255"/>
      <c r="EI108" s="255"/>
      <c r="EJ108" s="255"/>
      <c r="EK108" s="255"/>
      <c r="EL108" s="255"/>
      <c r="EM108" s="255"/>
      <c r="EN108" s="255"/>
      <c r="EO108" s="255"/>
      <c r="EP108" s="255"/>
      <c r="EQ108" s="255"/>
      <c r="ER108" s="255"/>
      <c r="ES108" s="255"/>
      <c r="ET108" s="255">
        <v>7</v>
      </c>
      <c r="EU108" s="255"/>
      <c r="EV108" s="255"/>
      <c r="EW108" s="255"/>
      <c r="EX108" s="255"/>
      <c r="EY108" s="255"/>
      <c r="EZ108" s="255"/>
      <c r="FA108" s="255"/>
      <c r="FB108" s="255"/>
      <c r="FC108" s="255"/>
      <c r="FD108" s="255"/>
      <c r="FE108" s="255"/>
      <c r="FF108" s="255"/>
      <c r="FG108" s="255"/>
      <c r="FH108" s="255"/>
      <c r="FI108" s="255"/>
      <c r="FJ108" s="255"/>
      <c r="FK108" s="269"/>
    </row>
    <row r="109" spans="1:167" ht="25.5" customHeight="1">
      <c r="A109" s="207" t="s">
        <v>98</v>
      </c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8"/>
      <c r="BZ109" s="138" t="s">
        <v>95</v>
      </c>
      <c r="CA109" s="139"/>
      <c r="CB109" s="139"/>
      <c r="CC109" s="139"/>
      <c r="CD109" s="139"/>
      <c r="CE109" s="139"/>
      <c r="CF109" s="139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254">
        <f>CR110-CR138</f>
        <v>28233.14000000013</v>
      </c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>
        <f>DJ110-DJ138</f>
        <v>-594281.16000000387</v>
      </c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>
        <f>EB110-EB138</f>
        <v>0</v>
      </c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>
        <f>SUM(CR109:ES109)</f>
        <v>-566048.02000000374</v>
      </c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  <c r="FF109" s="254"/>
      <c r="FG109" s="254"/>
      <c r="FH109" s="254"/>
      <c r="FI109" s="254"/>
      <c r="FJ109" s="254"/>
      <c r="FK109" s="270"/>
    </row>
    <row r="110" spans="1:167" ht="23.25" customHeight="1">
      <c r="A110" s="124" t="s">
        <v>235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5"/>
      <c r="BZ110" s="65" t="s">
        <v>101</v>
      </c>
      <c r="CA110" s="66"/>
      <c r="CB110" s="66"/>
      <c r="CC110" s="66"/>
      <c r="CD110" s="66"/>
      <c r="CE110" s="66"/>
      <c r="CF110" s="66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233">
        <f>CR111+CR115+CR119+CR123+CR127+CR131</f>
        <v>7033.1400000001304</v>
      </c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>
        <f>DJ111+DJ115+DJ119+DJ123+DJ127+DJ131</f>
        <v>-540856.77000000328</v>
      </c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33"/>
      <c r="DW110" s="233"/>
      <c r="DX110" s="233"/>
      <c r="DY110" s="233"/>
      <c r="DZ110" s="233"/>
      <c r="EA110" s="233"/>
      <c r="EB110" s="233">
        <f>EB111+EB115+EB119+EB123+EB127+EB131</f>
        <v>0</v>
      </c>
      <c r="EC110" s="233"/>
      <c r="ED110" s="233"/>
      <c r="EE110" s="233"/>
      <c r="EF110" s="233"/>
      <c r="EG110" s="233"/>
      <c r="EH110" s="233"/>
      <c r="EI110" s="233"/>
      <c r="EJ110" s="233"/>
      <c r="EK110" s="233"/>
      <c r="EL110" s="233"/>
      <c r="EM110" s="233"/>
      <c r="EN110" s="233"/>
      <c r="EO110" s="233"/>
      <c r="EP110" s="233"/>
      <c r="EQ110" s="233"/>
      <c r="ER110" s="233"/>
      <c r="ES110" s="233"/>
      <c r="ET110" s="233">
        <f>SUM(CR110:ES110)</f>
        <v>-533823.63000000315</v>
      </c>
      <c r="EU110" s="233"/>
      <c r="EV110" s="233"/>
      <c r="EW110" s="233"/>
      <c r="EX110" s="233"/>
      <c r="EY110" s="233"/>
      <c r="EZ110" s="233"/>
      <c r="FA110" s="233"/>
      <c r="FB110" s="233"/>
      <c r="FC110" s="233"/>
      <c r="FD110" s="233"/>
      <c r="FE110" s="233"/>
      <c r="FF110" s="233"/>
      <c r="FG110" s="233"/>
      <c r="FH110" s="233"/>
      <c r="FI110" s="233"/>
      <c r="FJ110" s="233"/>
      <c r="FK110" s="234"/>
    </row>
    <row r="111" spans="1:167" ht="15" customHeight="1">
      <c r="A111" s="126" t="s">
        <v>209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7"/>
      <c r="BZ111" s="65" t="s">
        <v>102</v>
      </c>
      <c r="CA111" s="66"/>
      <c r="CB111" s="66"/>
      <c r="CC111" s="66"/>
      <c r="CD111" s="66"/>
      <c r="CE111" s="66"/>
      <c r="CF111" s="66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284">
        <f>CR112-CR114</f>
        <v>0</v>
      </c>
      <c r="CS111" s="284"/>
      <c r="CT111" s="284"/>
      <c r="CU111" s="284"/>
      <c r="CV111" s="284"/>
      <c r="CW111" s="284"/>
      <c r="CX111" s="284"/>
      <c r="CY111" s="284"/>
      <c r="CZ111" s="284"/>
      <c r="DA111" s="284"/>
      <c r="DB111" s="284"/>
      <c r="DC111" s="284"/>
      <c r="DD111" s="284"/>
      <c r="DE111" s="284"/>
      <c r="DF111" s="284"/>
      <c r="DG111" s="284"/>
      <c r="DH111" s="284"/>
      <c r="DI111" s="284"/>
      <c r="DJ111" s="284">
        <f>DJ112-DJ114</f>
        <v>-10515.190000001341</v>
      </c>
      <c r="DK111" s="284"/>
      <c r="DL111" s="284"/>
      <c r="DM111" s="284"/>
      <c r="DN111" s="284"/>
      <c r="DO111" s="284"/>
      <c r="DP111" s="284"/>
      <c r="DQ111" s="284"/>
      <c r="DR111" s="284"/>
      <c r="DS111" s="284"/>
      <c r="DT111" s="284"/>
      <c r="DU111" s="284"/>
      <c r="DV111" s="284"/>
      <c r="DW111" s="284"/>
      <c r="DX111" s="284"/>
      <c r="DY111" s="284"/>
      <c r="DZ111" s="284"/>
      <c r="EA111" s="284"/>
      <c r="EB111" s="233">
        <f>EB112-EB114</f>
        <v>0</v>
      </c>
      <c r="EC111" s="233"/>
      <c r="ED111" s="233"/>
      <c r="EE111" s="233"/>
      <c r="EF111" s="233"/>
      <c r="EG111" s="233"/>
      <c r="EH111" s="233"/>
      <c r="EI111" s="233"/>
      <c r="EJ111" s="233"/>
      <c r="EK111" s="233"/>
      <c r="EL111" s="233"/>
      <c r="EM111" s="233"/>
      <c r="EN111" s="233"/>
      <c r="EO111" s="233"/>
      <c r="EP111" s="233"/>
      <c r="EQ111" s="233"/>
      <c r="ER111" s="233"/>
      <c r="ES111" s="233"/>
      <c r="ET111" s="233">
        <f>SUM(CR111:ES111)</f>
        <v>-10515.190000001341</v>
      </c>
      <c r="EU111" s="233"/>
      <c r="EV111" s="233"/>
      <c r="EW111" s="233"/>
      <c r="EX111" s="233"/>
      <c r="EY111" s="233"/>
      <c r="EZ111" s="233"/>
      <c r="FA111" s="233"/>
      <c r="FB111" s="233"/>
      <c r="FC111" s="233"/>
      <c r="FD111" s="233"/>
      <c r="FE111" s="233"/>
      <c r="FF111" s="233"/>
      <c r="FG111" s="233"/>
      <c r="FH111" s="233"/>
      <c r="FI111" s="233"/>
      <c r="FJ111" s="233"/>
      <c r="FK111" s="234"/>
    </row>
    <row r="112" spans="1:167" ht="12" customHeight="1">
      <c r="A112" s="128" t="s">
        <v>23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9"/>
      <c r="BZ112" s="79" t="s">
        <v>103</v>
      </c>
      <c r="CA112" s="80"/>
      <c r="CB112" s="80"/>
      <c r="CC112" s="80"/>
      <c r="CD112" s="80"/>
      <c r="CE112" s="80"/>
      <c r="CF112" s="81"/>
      <c r="CG112" s="73">
        <v>510</v>
      </c>
      <c r="CH112" s="74"/>
      <c r="CI112" s="74"/>
      <c r="CJ112" s="74"/>
      <c r="CK112" s="74"/>
      <c r="CL112" s="74"/>
      <c r="CM112" s="74"/>
      <c r="CN112" s="74"/>
      <c r="CO112" s="74"/>
      <c r="CP112" s="74"/>
      <c r="CQ112" s="75"/>
      <c r="CR112" s="235">
        <v>841584.8</v>
      </c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7"/>
      <c r="DJ112" s="235">
        <v>32463215.879999999</v>
      </c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36"/>
      <c r="DX112" s="236"/>
      <c r="DY112" s="236"/>
      <c r="DZ112" s="236"/>
      <c r="EA112" s="237"/>
      <c r="EB112" s="235"/>
      <c r="EC112" s="236"/>
      <c r="ED112" s="236"/>
      <c r="EE112" s="236"/>
      <c r="EF112" s="236"/>
      <c r="EG112" s="236"/>
      <c r="EH112" s="236"/>
      <c r="EI112" s="236"/>
      <c r="EJ112" s="236"/>
      <c r="EK112" s="236"/>
      <c r="EL112" s="236"/>
      <c r="EM112" s="236"/>
      <c r="EN112" s="236"/>
      <c r="EO112" s="236"/>
      <c r="EP112" s="236"/>
      <c r="EQ112" s="236"/>
      <c r="ER112" s="236"/>
      <c r="ES112" s="237"/>
      <c r="ET112" s="241">
        <f>SUM(CR112:ES113)</f>
        <v>33304800.68</v>
      </c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3"/>
    </row>
    <row r="113" spans="1:167" ht="12" customHeight="1">
      <c r="A113" s="196" t="s">
        <v>210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7"/>
      <c r="BZ113" s="82"/>
      <c r="CA113" s="83"/>
      <c r="CB113" s="83"/>
      <c r="CC113" s="83"/>
      <c r="CD113" s="83"/>
      <c r="CE113" s="83"/>
      <c r="CF113" s="84"/>
      <c r="CG113" s="76"/>
      <c r="CH113" s="77"/>
      <c r="CI113" s="77"/>
      <c r="CJ113" s="77"/>
      <c r="CK113" s="77"/>
      <c r="CL113" s="77"/>
      <c r="CM113" s="77"/>
      <c r="CN113" s="77"/>
      <c r="CO113" s="77"/>
      <c r="CP113" s="77"/>
      <c r="CQ113" s="78"/>
      <c r="CR113" s="238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40"/>
      <c r="DJ113" s="238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40"/>
      <c r="EB113" s="238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40"/>
      <c r="ET113" s="244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6"/>
    </row>
    <row r="114" spans="1:167" ht="15" customHeight="1">
      <c r="A114" s="135" t="s">
        <v>211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6"/>
      <c r="BZ114" s="65" t="s">
        <v>104</v>
      </c>
      <c r="CA114" s="66"/>
      <c r="CB114" s="66"/>
      <c r="CC114" s="66"/>
      <c r="CD114" s="66"/>
      <c r="CE114" s="66"/>
      <c r="CF114" s="66"/>
      <c r="CG114" s="97">
        <v>610</v>
      </c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250">
        <v>841584.8</v>
      </c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>
        <v>32473731.07</v>
      </c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33">
        <f>SUM(CR114:ES114)</f>
        <v>33315315.870000001</v>
      </c>
      <c r="EU114" s="233"/>
      <c r="EV114" s="233"/>
      <c r="EW114" s="233"/>
      <c r="EX114" s="233"/>
      <c r="EY114" s="233"/>
      <c r="EZ114" s="233"/>
      <c r="FA114" s="233"/>
      <c r="FB114" s="233"/>
      <c r="FC114" s="233"/>
      <c r="FD114" s="233"/>
      <c r="FE114" s="233"/>
      <c r="FF114" s="233"/>
      <c r="FG114" s="233"/>
      <c r="FH114" s="233"/>
      <c r="FI114" s="233"/>
      <c r="FJ114" s="233"/>
      <c r="FK114" s="234"/>
    </row>
    <row r="115" spans="1:167" ht="15" customHeight="1">
      <c r="A115" s="126" t="s">
        <v>212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7"/>
      <c r="BZ115" s="65" t="s">
        <v>105</v>
      </c>
      <c r="CA115" s="66"/>
      <c r="CB115" s="66"/>
      <c r="CC115" s="66"/>
      <c r="CD115" s="66"/>
      <c r="CE115" s="66"/>
      <c r="CF115" s="66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233">
        <f>CR116-CR118</f>
        <v>0</v>
      </c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>
        <f>DJ116-DJ118</f>
        <v>0</v>
      </c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33"/>
      <c r="DW115" s="233"/>
      <c r="DX115" s="233"/>
      <c r="DY115" s="233"/>
      <c r="DZ115" s="233"/>
      <c r="EA115" s="233"/>
      <c r="EB115" s="233">
        <f>EB116-EB118</f>
        <v>0</v>
      </c>
      <c r="EC115" s="233"/>
      <c r="ED115" s="233"/>
      <c r="EE115" s="233"/>
      <c r="EF115" s="233"/>
      <c r="EG115" s="233"/>
      <c r="EH115" s="233"/>
      <c r="EI115" s="233"/>
      <c r="EJ115" s="233"/>
      <c r="EK115" s="233"/>
      <c r="EL115" s="233"/>
      <c r="EM115" s="233"/>
      <c r="EN115" s="233"/>
      <c r="EO115" s="233"/>
      <c r="EP115" s="233"/>
      <c r="EQ115" s="233"/>
      <c r="ER115" s="233"/>
      <c r="ES115" s="233"/>
      <c r="ET115" s="233">
        <f>SUM(CR115:ES115)</f>
        <v>0</v>
      </c>
      <c r="EU115" s="233"/>
      <c r="EV115" s="233"/>
      <c r="EW115" s="233"/>
      <c r="EX115" s="233"/>
      <c r="EY115" s="233"/>
      <c r="EZ115" s="233"/>
      <c r="FA115" s="233"/>
      <c r="FB115" s="233"/>
      <c r="FC115" s="233"/>
      <c r="FD115" s="233"/>
      <c r="FE115" s="233"/>
      <c r="FF115" s="233"/>
      <c r="FG115" s="233"/>
      <c r="FH115" s="233"/>
      <c r="FI115" s="233"/>
      <c r="FJ115" s="233"/>
      <c r="FK115" s="234"/>
    </row>
    <row r="116" spans="1:167" ht="12" customHeight="1">
      <c r="A116" s="128" t="s">
        <v>23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9"/>
      <c r="BZ116" s="79" t="s">
        <v>106</v>
      </c>
      <c r="CA116" s="80"/>
      <c r="CB116" s="80"/>
      <c r="CC116" s="80"/>
      <c r="CD116" s="80"/>
      <c r="CE116" s="80"/>
      <c r="CF116" s="81"/>
      <c r="CG116" s="73">
        <v>520</v>
      </c>
      <c r="CH116" s="74"/>
      <c r="CI116" s="74"/>
      <c r="CJ116" s="74"/>
      <c r="CK116" s="74"/>
      <c r="CL116" s="74"/>
      <c r="CM116" s="74"/>
      <c r="CN116" s="74"/>
      <c r="CO116" s="74"/>
      <c r="CP116" s="74"/>
      <c r="CQ116" s="75"/>
      <c r="CR116" s="235"/>
      <c r="CS116" s="236"/>
      <c r="CT116" s="236"/>
      <c r="CU116" s="236"/>
      <c r="CV116" s="236"/>
      <c r="CW116" s="236"/>
      <c r="CX116" s="236"/>
      <c r="CY116" s="236"/>
      <c r="CZ116" s="236"/>
      <c r="DA116" s="236"/>
      <c r="DB116" s="236"/>
      <c r="DC116" s="236"/>
      <c r="DD116" s="236"/>
      <c r="DE116" s="236"/>
      <c r="DF116" s="236"/>
      <c r="DG116" s="236"/>
      <c r="DH116" s="236"/>
      <c r="DI116" s="237"/>
      <c r="DJ116" s="235"/>
      <c r="DK116" s="236"/>
      <c r="DL116" s="236"/>
      <c r="DM116" s="236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6"/>
      <c r="DX116" s="236"/>
      <c r="DY116" s="236"/>
      <c r="DZ116" s="236"/>
      <c r="EA116" s="237"/>
      <c r="EB116" s="235"/>
      <c r="EC116" s="236"/>
      <c r="ED116" s="236"/>
      <c r="EE116" s="236"/>
      <c r="EF116" s="236"/>
      <c r="EG116" s="236"/>
      <c r="EH116" s="236"/>
      <c r="EI116" s="236"/>
      <c r="EJ116" s="236"/>
      <c r="EK116" s="236"/>
      <c r="EL116" s="236"/>
      <c r="EM116" s="236"/>
      <c r="EN116" s="236"/>
      <c r="EO116" s="236"/>
      <c r="EP116" s="236"/>
      <c r="EQ116" s="236"/>
      <c r="ER116" s="236"/>
      <c r="ES116" s="237"/>
      <c r="ET116" s="241">
        <f>SUM(CR116:ES117)</f>
        <v>0</v>
      </c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3"/>
    </row>
    <row r="117" spans="1:167" ht="12" customHeight="1">
      <c r="A117" s="209" t="s">
        <v>213</v>
      </c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10"/>
      <c r="BZ117" s="82"/>
      <c r="CA117" s="83"/>
      <c r="CB117" s="83"/>
      <c r="CC117" s="83"/>
      <c r="CD117" s="83"/>
      <c r="CE117" s="83"/>
      <c r="CF117" s="84"/>
      <c r="CG117" s="76"/>
      <c r="CH117" s="77"/>
      <c r="CI117" s="77"/>
      <c r="CJ117" s="77"/>
      <c r="CK117" s="77"/>
      <c r="CL117" s="77"/>
      <c r="CM117" s="77"/>
      <c r="CN117" s="77"/>
      <c r="CO117" s="77"/>
      <c r="CP117" s="77"/>
      <c r="CQ117" s="78"/>
      <c r="CR117" s="238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40"/>
      <c r="DJ117" s="238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40"/>
      <c r="EB117" s="238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40"/>
      <c r="ET117" s="244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6"/>
    </row>
    <row r="118" spans="1:167" ht="15" customHeight="1">
      <c r="A118" s="211" t="s">
        <v>214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2"/>
      <c r="BZ118" s="65" t="s">
        <v>107</v>
      </c>
      <c r="CA118" s="66"/>
      <c r="CB118" s="66"/>
      <c r="CC118" s="66"/>
      <c r="CD118" s="66"/>
      <c r="CE118" s="66"/>
      <c r="CF118" s="66"/>
      <c r="CG118" s="97">
        <v>620</v>
      </c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250"/>
      <c r="CS118" s="250"/>
      <c r="CT118" s="250"/>
      <c r="CU118" s="250"/>
      <c r="CV118" s="250"/>
      <c r="CW118" s="250"/>
      <c r="CX118" s="250"/>
      <c r="CY118" s="250"/>
      <c r="CZ118" s="250"/>
      <c r="DA118" s="250"/>
      <c r="DB118" s="250"/>
      <c r="DC118" s="250"/>
      <c r="DD118" s="250"/>
      <c r="DE118" s="250"/>
      <c r="DF118" s="250"/>
      <c r="DG118" s="250"/>
      <c r="DH118" s="250"/>
      <c r="DI118" s="250"/>
      <c r="DJ118" s="250"/>
      <c r="DK118" s="250"/>
      <c r="DL118" s="250"/>
      <c r="DM118" s="250"/>
      <c r="DN118" s="250"/>
      <c r="DO118" s="250"/>
      <c r="DP118" s="250"/>
      <c r="DQ118" s="250"/>
      <c r="DR118" s="250"/>
      <c r="DS118" s="250"/>
      <c r="DT118" s="250"/>
      <c r="DU118" s="250"/>
      <c r="DV118" s="250"/>
      <c r="DW118" s="250"/>
      <c r="DX118" s="250"/>
      <c r="DY118" s="250"/>
      <c r="DZ118" s="250"/>
      <c r="EA118" s="250"/>
      <c r="EB118" s="250"/>
      <c r="EC118" s="250"/>
      <c r="ED118" s="250"/>
      <c r="EE118" s="250"/>
      <c r="EF118" s="250"/>
      <c r="EG118" s="250"/>
      <c r="EH118" s="250"/>
      <c r="EI118" s="250"/>
      <c r="EJ118" s="250"/>
      <c r="EK118" s="250"/>
      <c r="EL118" s="250"/>
      <c r="EM118" s="250"/>
      <c r="EN118" s="250"/>
      <c r="EO118" s="250"/>
      <c r="EP118" s="250"/>
      <c r="EQ118" s="250"/>
      <c r="ER118" s="250"/>
      <c r="ES118" s="250"/>
      <c r="ET118" s="233">
        <f>SUM(CR118:ES118)</f>
        <v>0</v>
      </c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4"/>
    </row>
    <row r="119" spans="1:167" ht="15" customHeight="1">
      <c r="A119" s="126" t="s">
        <v>96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7"/>
      <c r="BZ119" s="65" t="s">
        <v>108</v>
      </c>
      <c r="CA119" s="66"/>
      <c r="CB119" s="66"/>
      <c r="CC119" s="66"/>
      <c r="CD119" s="66"/>
      <c r="CE119" s="66"/>
      <c r="CF119" s="66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233">
        <f>CR120-CR122</f>
        <v>0</v>
      </c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>
        <f>DJ120-DJ122</f>
        <v>0</v>
      </c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>
        <f>EB120-EB122</f>
        <v>0</v>
      </c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>
        <f>SUM(CR119:ES119)</f>
        <v>0</v>
      </c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4"/>
    </row>
    <row r="120" spans="1:167" ht="12" customHeight="1">
      <c r="A120" s="128" t="s">
        <v>23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9"/>
      <c r="BZ120" s="79" t="s">
        <v>109</v>
      </c>
      <c r="CA120" s="80"/>
      <c r="CB120" s="80"/>
      <c r="CC120" s="80"/>
      <c r="CD120" s="80"/>
      <c r="CE120" s="80"/>
      <c r="CF120" s="81"/>
      <c r="CG120" s="73">
        <v>530</v>
      </c>
      <c r="CH120" s="74"/>
      <c r="CI120" s="74"/>
      <c r="CJ120" s="74"/>
      <c r="CK120" s="74"/>
      <c r="CL120" s="74"/>
      <c r="CM120" s="74"/>
      <c r="CN120" s="74"/>
      <c r="CO120" s="74"/>
      <c r="CP120" s="74"/>
      <c r="CQ120" s="75"/>
      <c r="CR120" s="235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7"/>
      <c r="DJ120" s="235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36"/>
      <c r="DX120" s="236"/>
      <c r="DY120" s="236"/>
      <c r="DZ120" s="236"/>
      <c r="EA120" s="237"/>
      <c r="EB120" s="235"/>
      <c r="EC120" s="236"/>
      <c r="ED120" s="236"/>
      <c r="EE120" s="236"/>
      <c r="EF120" s="236"/>
      <c r="EG120" s="236"/>
      <c r="EH120" s="236"/>
      <c r="EI120" s="236"/>
      <c r="EJ120" s="236"/>
      <c r="EK120" s="236"/>
      <c r="EL120" s="236"/>
      <c r="EM120" s="236"/>
      <c r="EN120" s="236"/>
      <c r="EO120" s="236"/>
      <c r="EP120" s="236"/>
      <c r="EQ120" s="236"/>
      <c r="ER120" s="236"/>
      <c r="ES120" s="237"/>
      <c r="ET120" s="241">
        <f>SUM(CR120:ES121)</f>
        <v>0</v>
      </c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3"/>
    </row>
    <row r="121" spans="1:167" ht="12" customHeight="1">
      <c r="A121" s="196" t="s">
        <v>99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7"/>
      <c r="BZ121" s="82"/>
      <c r="CA121" s="83"/>
      <c r="CB121" s="83"/>
      <c r="CC121" s="83"/>
      <c r="CD121" s="83"/>
      <c r="CE121" s="83"/>
      <c r="CF121" s="84"/>
      <c r="CG121" s="76"/>
      <c r="CH121" s="77"/>
      <c r="CI121" s="77"/>
      <c r="CJ121" s="77"/>
      <c r="CK121" s="77"/>
      <c r="CL121" s="77"/>
      <c r="CM121" s="77"/>
      <c r="CN121" s="77"/>
      <c r="CO121" s="77"/>
      <c r="CP121" s="77"/>
      <c r="CQ121" s="78"/>
      <c r="CR121" s="238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0"/>
      <c r="DJ121" s="238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40"/>
      <c r="EB121" s="238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40"/>
      <c r="ET121" s="244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6"/>
    </row>
    <row r="122" spans="1:167" ht="15" customHeight="1">
      <c r="A122" s="135" t="s">
        <v>100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6"/>
      <c r="BZ122" s="65" t="s">
        <v>110</v>
      </c>
      <c r="CA122" s="66"/>
      <c r="CB122" s="66"/>
      <c r="CC122" s="66"/>
      <c r="CD122" s="66"/>
      <c r="CE122" s="66"/>
      <c r="CF122" s="66"/>
      <c r="CG122" s="97">
        <v>630</v>
      </c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250"/>
      <c r="CS122" s="250"/>
      <c r="CT122" s="250"/>
      <c r="CU122" s="250"/>
      <c r="CV122" s="250"/>
      <c r="CW122" s="250"/>
      <c r="CX122" s="250"/>
      <c r="CY122" s="250"/>
      <c r="CZ122" s="250"/>
      <c r="DA122" s="250"/>
      <c r="DB122" s="250"/>
      <c r="DC122" s="250"/>
      <c r="DD122" s="250"/>
      <c r="DE122" s="250"/>
      <c r="DF122" s="250"/>
      <c r="DG122" s="250"/>
      <c r="DH122" s="250"/>
      <c r="DI122" s="250"/>
      <c r="DJ122" s="250"/>
      <c r="DK122" s="250"/>
      <c r="DL122" s="250"/>
      <c r="DM122" s="250"/>
      <c r="DN122" s="250"/>
      <c r="DO122" s="250"/>
      <c r="DP122" s="250"/>
      <c r="DQ122" s="250"/>
      <c r="DR122" s="250"/>
      <c r="DS122" s="250"/>
      <c r="DT122" s="250"/>
      <c r="DU122" s="250"/>
      <c r="DV122" s="250"/>
      <c r="DW122" s="250"/>
      <c r="DX122" s="250"/>
      <c r="DY122" s="250"/>
      <c r="DZ122" s="250"/>
      <c r="EA122" s="250"/>
      <c r="EB122" s="250"/>
      <c r="EC122" s="250"/>
      <c r="ED122" s="250"/>
      <c r="EE122" s="250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33">
        <f>SUM(CR122:ES122)</f>
        <v>0</v>
      </c>
      <c r="EU122" s="233"/>
      <c r="EV122" s="233"/>
      <c r="EW122" s="233"/>
      <c r="EX122" s="233"/>
      <c r="EY122" s="233"/>
      <c r="EZ122" s="233"/>
      <c r="FA122" s="233"/>
      <c r="FB122" s="233"/>
      <c r="FC122" s="233"/>
      <c r="FD122" s="233"/>
      <c r="FE122" s="233"/>
      <c r="FF122" s="233"/>
      <c r="FG122" s="233"/>
      <c r="FH122" s="233"/>
      <c r="FI122" s="233"/>
      <c r="FJ122" s="233"/>
      <c r="FK122" s="234"/>
    </row>
    <row r="123" spans="1:167" ht="15" customHeight="1">
      <c r="A123" s="126" t="s">
        <v>215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7"/>
      <c r="BZ123" s="65" t="s">
        <v>111</v>
      </c>
      <c r="CA123" s="66"/>
      <c r="CB123" s="66"/>
      <c r="CC123" s="66"/>
      <c r="CD123" s="66"/>
      <c r="CE123" s="66"/>
      <c r="CF123" s="66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233">
        <f>CR124-CR126</f>
        <v>0</v>
      </c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>
        <f>DJ124-DJ126</f>
        <v>0</v>
      </c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33"/>
      <c r="DX123" s="233"/>
      <c r="DY123" s="233"/>
      <c r="DZ123" s="233"/>
      <c r="EA123" s="233"/>
      <c r="EB123" s="233">
        <f>EB124-EB126</f>
        <v>0</v>
      </c>
      <c r="EC123" s="233"/>
      <c r="ED123" s="233"/>
      <c r="EE123" s="233"/>
      <c r="EF123" s="233"/>
      <c r="EG123" s="233"/>
      <c r="EH123" s="233"/>
      <c r="EI123" s="233"/>
      <c r="EJ123" s="233"/>
      <c r="EK123" s="233"/>
      <c r="EL123" s="233"/>
      <c r="EM123" s="233"/>
      <c r="EN123" s="233"/>
      <c r="EO123" s="233"/>
      <c r="EP123" s="233"/>
      <c r="EQ123" s="233"/>
      <c r="ER123" s="233"/>
      <c r="ES123" s="233"/>
      <c r="ET123" s="233">
        <f>SUM(CR123:ES123)</f>
        <v>0</v>
      </c>
      <c r="EU123" s="233"/>
      <c r="EV123" s="233"/>
      <c r="EW123" s="233"/>
      <c r="EX123" s="233"/>
      <c r="EY123" s="233"/>
      <c r="EZ123" s="233"/>
      <c r="FA123" s="233"/>
      <c r="FB123" s="233"/>
      <c r="FC123" s="233"/>
      <c r="FD123" s="233"/>
      <c r="FE123" s="233"/>
      <c r="FF123" s="233"/>
      <c r="FG123" s="233"/>
      <c r="FH123" s="233"/>
      <c r="FI123" s="233"/>
      <c r="FJ123" s="233"/>
      <c r="FK123" s="234"/>
    </row>
    <row r="124" spans="1:167" ht="12" customHeight="1">
      <c r="A124" s="128" t="s">
        <v>23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9"/>
      <c r="BZ124" s="79" t="s">
        <v>112</v>
      </c>
      <c r="CA124" s="80"/>
      <c r="CB124" s="80"/>
      <c r="CC124" s="80"/>
      <c r="CD124" s="80"/>
      <c r="CE124" s="80"/>
      <c r="CF124" s="81"/>
      <c r="CG124" s="73">
        <v>540</v>
      </c>
      <c r="CH124" s="74"/>
      <c r="CI124" s="74"/>
      <c r="CJ124" s="74"/>
      <c r="CK124" s="74"/>
      <c r="CL124" s="74"/>
      <c r="CM124" s="74"/>
      <c r="CN124" s="74"/>
      <c r="CO124" s="74"/>
      <c r="CP124" s="74"/>
      <c r="CQ124" s="75"/>
      <c r="CR124" s="235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7"/>
      <c r="DJ124" s="235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6"/>
      <c r="DX124" s="236"/>
      <c r="DY124" s="236"/>
      <c r="DZ124" s="236"/>
      <c r="EA124" s="237"/>
      <c r="EB124" s="235"/>
      <c r="EC124" s="236"/>
      <c r="ED124" s="236"/>
      <c r="EE124" s="236"/>
      <c r="EF124" s="236"/>
      <c r="EG124" s="236"/>
      <c r="EH124" s="236"/>
      <c r="EI124" s="236"/>
      <c r="EJ124" s="236"/>
      <c r="EK124" s="236"/>
      <c r="EL124" s="236"/>
      <c r="EM124" s="236"/>
      <c r="EN124" s="236"/>
      <c r="EO124" s="236"/>
      <c r="EP124" s="236"/>
      <c r="EQ124" s="236"/>
      <c r="ER124" s="236"/>
      <c r="ES124" s="237"/>
      <c r="ET124" s="241">
        <f>SUM(CR124:ES125)</f>
        <v>0</v>
      </c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3"/>
    </row>
    <row r="125" spans="1:167" ht="12" customHeight="1">
      <c r="A125" s="196" t="s">
        <v>216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7"/>
      <c r="BZ125" s="82"/>
      <c r="CA125" s="83"/>
      <c r="CB125" s="83"/>
      <c r="CC125" s="83"/>
      <c r="CD125" s="83"/>
      <c r="CE125" s="83"/>
      <c r="CF125" s="84"/>
      <c r="CG125" s="76"/>
      <c r="CH125" s="77"/>
      <c r="CI125" s="77"/>
      <c r="CJ125" s="77"/>
      <c r="CK125" s="77"/>
      <c r="CL125" s="77"/>
      <c r="CM125" s="77"/>
      <c r="CN125" s="77"/>
      <c r="CO125" s="77"/>
      <c r="CP125" s="77"/>
      <c r="CQ125" s="78"/>
      <c r="CR125" s="238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40"/>
      <c r="DJ125" s="238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40"/>
      <c r="EB125" s="238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40"/>
      <c r="ET125" s="244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6"/>
    </row>
    <row r="126" spans="1:167" ht="15" customHeight="1">
      <c r="A126" s="135" t="s">
        <v>217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6"/>
      <c r="BZ126" s="65" t="s">
        <v>113</v>
      </c>
      <c r="CA126" s="66"/>
      <c r="CB126" s="66"/>
      <c r="CC126" s="66"/>
      <c r="CD126" s="66"/>
      <c r="CE126" s="66"/>
      <c r="CF126" s="66"/>
      <c r="CG126" s="97">
        <v>640</v>
      </c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33">
        <f>SUM(CR126:ES126)</f>
        <v>0</v>
      </c>
      <c r="EU126" s="233"/>
      <c r="EV126" s="233"/>
      <c r="EW126" s="233"/>
      <c r="EX126" s="233"/>
      <c r="EY126" s="233"/>
      <c r="EZ126" s="233"/>
      <c r="FA126" s="233"/>
      <c r="FB126" s="233"/>
      <c r="FC126" s="233"/>
      <c r="FD126" s="233"/>
      <c r="FE126" s="233"/>
      <c r="FF126" s="233"/>
      <c r="FG126" s="233"/>
      <c r="FH126" s="233"/>
      <c r="FI126" s="233"/>
      <c r="FJ126" s="233"/>
      <c r="FK126" s="234"/>
    </row>
    <row r="127" spans="1:167" ht="15" customHeight="1">
      <c r="A127" s="126" t="s">
        <v>97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7"/>
      <c r="BZ127" s="65" t="s">
        <v>114</v>
      </c>
      <c r="CA127" s="66"/>
      <c r="CB127" s="66"/>
      <c r="CC127" s="66"/>
      <c r="CD127" s="66"/>
      <c r="CE127" s="66"/>
      <c r="CF127" s="66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233">
        <f>CR128-CR130</f>
        <v>0</v>
      </c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>
        <f>DJ128-DJ130</f>
        <v>0</v>
      </c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33"/>
      <c r="DX127" s="233"/>
      <c r="DY127" s="233"/>
      <c r="DZ127" s="233"/>
      <c r="EA127" s="233"/>
      <c r="EB127" s="233">
        <f>EB128-EB130</f>
        <v>0</v>
      </c>
      <c r="EC127" s="233"/>
      <c r="ED127" s="233"/>
      <c r="EE127" s="233"/>
      <c r="EF127" s="233"/>
      <c r="EG127" s="233"/>
      <c r="EH127" s="233"/>
      <c r="EI127" s="233"/>
      <c r="EJ127" s="233"/>
      <c r="EK127" s="233"/>
      <c r="EL127" s="233"/>
      <c r="EM127" s="233"/>
      <c r="EN127" s="233"/>
      <c r="EO127" s="233"/>
      <c r="EP127" s="233"/>
      <c r="EQ127" s="233"/>
      <c r="ER127" s="233"/>
      <c r="ES127" s="233"/>
      <c r="ET127" s="233">
        <f>SUM(CR127:ES127)</f>
        <v>0</v>
      </c>
      <c r="EU127" s="233"/>
      <c r="EV127" s="233"/>
      <c r="EW127" s="233"/>
      <c r="EX127" s="233"/>
      <c r="EY127" s="233"/>
      <c r="EZ127" s="233"/>
      <c r="FA127" s="233"/>
      <c r="FB127" s="233"/>
      <c r="FC127" s="233"/>
      <c r="FD127" s="233"/>
      <c r="FE127" s="233"/>
      <c r="FF127" s="233"/>
      <c r="FG127" s="233"/>
      <c r="FH127" s="233"/>
      <c r="FI127" s="233"/>
      <c r="FJ127" s="233"/>
      <c r="FK127" s="234"/>
    </row>
    <row r="128" spans="1:167" ht="12" customHeight="1">
      <c r="A128" s="128" t="s">
        <v>23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9"/>
      <c r="BZ128" s="79" t="s">
        <v>115</v>
      </c>
      <c r="CA128" s="80"/>
      <c r="CB128" s="80"/>
      <c r="CC128" s="80"/>
      <c r="CD128" s="80"/>
      <c r="CE128" s="80"/>
      <c r="CF128" s="81"/>
      <c r="CG128" s="73">
        <v>550</v>
      </c>
      <c r="CH128" s="74"/>
      <c r="CI128" s="74"/>
      <c r="CJ128" s="74"/>
      <c r="CK128" s="74"/>
      <c r="CL128" s="74"/>
      <c r="CM128" s="74"/>
      <c r="CN128" s="74"/>
      <c r="CO128" s="74"/>
      <c r="CP128" s="74"/>
      <c r="CQ128" s="75"/>
      <c r="CR128" s="235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7"/>
      <c r="DJ128" s="235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36"/>
      <c r="DX128" s="236"/>
      <c r="DY128" s="236"/>
      <c r="DZ128" s="236"/>
      <c r="EA128" s="237"/>
      <c r="EB128" s="235"/>
      <c r="EC128" s="236"/>
      <c r="ED128" s="236"/>
      <c r="EE128" s="236"/>
      <c r="EF128" s="236"/>
      <c r="EG128" s="236"/>
      <c r="EH128" s="236"/>
      <c r="EI128" s="236"/>
      <c r="EJ128" s="236"/>
      <c r="EK128" s="236"/>
      <c r="EL128" s="236"/>
      <c r="EM128" s="236"/>
      <c r="EN128" s="236"/>
      <c r="EO128" s="236"/>
      <c r="EP128" s="236"/>
      <c r="EQ128" s="236"/>
      <c r="ER128" s="236"/>
      <c r="ES128" s="237"/>
      <c r="ET128" s="241">
        <f>SUM(CR128:ES129)</f>
        <v>0</v>
      </c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3"/>
    </row>
    <row r="129" spans="1:167" ht="12" customHeight="1">
      <c r="A129" s="196" t="s">
        <v>218</v>
      </c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7"/>
      <c r="BZ129" s="82"/>
      <c r="CA129" s="83"/>
      <c r="CB129" s="83"/>
      <c r="CC129" s="83"/>
      <c r="CD129" s="83"/>
      <c r="CE129" s="83"/>
      <c r="CF129" s="84"/>
      <c r="CG129" s="76"/>
      <c r="CH129" s="77"/>
      <c r="CI129" s="77"/>
      <c r="CJ129" s="77"/>
      <c r="CK129" s="77"/>
      <c r="CL129" s="77"/>
      <c r="CM129" s="77"/>
      <c r="CN129" s="77"/>
      <c r="CO129" s="77"/>
      <c r="CP129" s="77"/>
      <c r="CQ129" s="78"/>
      <c r="CR129" s="238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40"/>
      <c r="DJ129" s="238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40"/>
      <c r="EB129" s="238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40"/>
      <c r="ET129" s="244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245"/>
      <c r="FF129" s="245"/>
      <c r="FG129" s="245"/>
      <c r="FH129" s="245"/>
      <c r="FI129" s="245"/>
      <c r="FJ129" s="245"/>
      <c r="FK129" s="246"/>
    </row>
    <row r="130" spans="1:167" ht="15" customHeight="1">
      <c r="A130" s="135" t="s">
        <v>219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6"/>
      <c r="BZ130" s="65" t="s">
        <v>116</v>
      </c>
      <c r="CA130" s="66"/>
      <c r="CB130" s="66"/>
      <c r="CC130" s="66"/>
      <c r="CD130" s="66"/>
      <c r="CE130" s="66"/>
      <c r="CF130" s="66"/>
      <c r="CG130" s="97">
        <v>650</v>
      </c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33">
        <f>SUM(CR130:ES130)</f>
        <v>0</v>
      </c>
      <c r="EU130" s="233"/>
      <c r="EV130" s="233"/>
      <c r="EW130" s="233"/>
      <c r="EX130" s="233"/>
      <c r="EY130" s="233"/>
      <c r="EZ130" s="233"/>
      <c r="FA130" s="233"/>
      <c r="FB130" s="233"/>
      <c r="FC130" s="233"/>
      <c r="FD130" s="233"/>
      <c r="FE130" s="233"/>
      <c r="FF130" s="233"/>
      <c r="FG130" s="233"/>
      <c r="FH130" s="233"/>
      <c r="FI130" s="233"/>
      <c r="FJ130" s="233"/>
      <c r="FK130" s="234"/>
    </row>
    <row r="131" spans="1:167" ht="24" customHeight="1">
      <c r="A131" s="126" t="s">
        <v>220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7"/>
      <c r="BZ131" s="65" t="s">
        <v>117</v>
      </c>
      <c r="CA131" s="66"/>
      <c r="CB131" s="66"/>
      <c r="CC131" s="66"/>
      <c r="CD131" s="66"/>
      <c r="CE131" s="66"/>
      <c r="CF131" s="66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284">
        <f>CR132-CR134</f>
        <v>7033.1400000001304</v>
      </c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33">
        <f>DJ132-DJ134</f>
        <v>-530341.58000000194</v>
      </c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33"/>
      <c r="DX131" s="233"/>
      <c r="DY131" s="233"/>
      <c r="DZ131" s="233"/>
      <c r="EA131" s="233"/>
      <c r="EB131" s="233">
        <f>EB132-EB134</f>
        <v>0</v>
      </c>
      <c r="EC131" s="233"/>
      <c r="ED131" s="233"/>
      <c r="EE131" s="233"/>
      <c r="EF131" s="233"/>
      <c r="EG131" s="233"/>
      <c r="EH131" s="233"/>
      <c r="EI131" s="233"/>
      <c r="EJ131" s="233"/>
      <c r="EK131" s="233"/>
      <c r="EL131" s="233"/>
      <c r="EM131" s="233"/>
      <c r="EN131" s="233"/>
      <c r="EO131" s="233"/>
      <c r="EP131" s="233"/>
      <c r="EQ131" s="233"/>
      <c r="ER131" s="233"/>
      <c r="ES131" s="233"/>
      <c r="ET131" s="233">
        <f>SUM(CR131:ES131)</f>
        <v>-523308.44000000181</v>
      </c>
      <c r="EU131" s="233"/>
      <c r="EV131" s="233"/>
      <c r="EW131" s="233"/>
      <c r="EX131" s="233"/>
      <c r="EY131" s="233"/>
      <c r="EZ131" s="233"/>
      <c r="FA131" s="233"/>
      <c r="FB131" s="233"/>
      <c r="FC131" s="233"/>
      <c r="FD131" s="233"/>
      <c r="FE131" s="233"/>
      <c r="FF131" s="233"/>
      <c r="FG131" s="233"/>
      <c r="FH131" s="233"/>
      <c r="FI131" s="233"/>
      <c r="FJ131" s="233"/>
      <c r="FK131" s="234"/>
    </row>
    <row r="132" spans="1:167" ht="12" customHeight="1">
      <c r="A132" s="128" t="s">
        <v>23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9"/>
      <c r="BZ132" s="79" t="s">
        <v>118</v>
      </c>
      <c r="CA132" s="80"/>
      <c r="CB132" s="80"/>
      <c r="CC132" s="80"/>
      <c r="CD132" s="80"/>
      <c r="CE132" s="80"/>
      <c r="CF132" s="81"/>
      <c r="CG132" s="73">
        <v>560</v>
      </c>
      <c r="CH132" s="74"/>
      <c r="CI132" s="74"/>
      <c r="CJ132" s="74"/>
      <c r="CK132" s="74"/>
      <c r="CL132" s="74"/>
      <c r="CM132" s="74"/>
      <c r="CN132" s="74"/>
      <c r="CO132" s="74"/>
      <c r="CP132" s="74"/>
      <c r="CQ132" s="75"/>
      <c r="CR132" s="235">
        <v>1689287.3</v>
      </c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7"/>
      <c r="DJ132" s="235">
        <v>32907852.68</v>
      </c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6"/>
      <c r="DX132" s="236"/>
      <c r="DY132" s="236"/>
      <c r="DZ132" s="236"/>
      <c r="EA132" s="237"/>
      <c r="EB132" s="235"/>
      <c r="EC132" s="236"/>
      <c r="ED132" s="236"/>
      <c r="EE132" s="236"/>
      <c r="EF132" s="236"/>
      <c r="EG132" s="236"/>
      <c r="EH132" s="236"/>
      <c r="EI132" s="236"/>
      <c r="EJ132" s="236"/>
      <c r="EK132" s="236"/>
      <c r="EL132" s="236"/>
      <c r="EM132" s="236"/>
      <c r="EN132" s="236"/>
      <c r="EO132" s="236"/>
      <c r="EP132" s="236"/>
      <c r="EQ132" s="236"/>
      <c r="ER132" s="236"/>
      <c r="ES132" s="237"/>
      <c r="ET132" s="241">
        <f>SUM(CR132:ES133)</f>
        <v>34597139.979999997</v>
      </c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3"/>
    </row>
    <row r="133" spans="1:167" ht="12" customHeight="1">
      <c r="A133" s="196" t="s">
        <v>221</v>
      </c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7"/>
      <c r="BZ133" s="82"/>
      <c r="CA133" s="83"/>
      <c r="CB133" s="83"/>
      <c r="CC133" s="83"/>
      <c r="CD133" s="83"/>
      <c r="CE133" s="83"/>
      <c r="CF133" s="84"/>
      <c r="CG133" s="76"/>
      <c r="CH133" s="77"/>
      <c r="CI133" s="77"/>
      <c r="CJ133" s="77"/>
      <c r="CK133" s="77"/>
      <c r="CL133" s="77"/>
      <c r="CM133" s="77"/>
      <c r="CN133" s="77"/>
      <c r="CO133" s="77"/>
      <c r="CP133" s="77"/>
      <c r="CQ133" s="78"/>
      <c r="CR133" s="238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40"/>
      <c r="DJ133" s="238"/>
      <c r="DK133" s="239"/>
      <c r="DL133" s="239"/>
      <c r="DM133" s="239"/>
      <c r="DN133" s="239"/>
      <c r="DO133" s="239"/>
      <c r="DP133" s="239"/>
      <c r="DQ133" s="239"/>
      <c r="DR133" s="239"/>
      <c r="DS133" s="239"/>
      <c r="DT133" s="239"/>
      <c r="DU133" s="239"/>
      <c r="DV133" s="239"/>
      <c r="DW133" s="239"/>
      <c r="DX133" s="239"/>
      <c r="DY133" s="239"/>
      <c r="DZ133" s="239"/>
      <c r="EA133" s="240"/>
      <c r="EB133" s="238"/>
      <c r="EC133" s="239"/>
      <c r="ED133" s="239"/>
      <c r="EE133" s="239"/>
      <c r="EF133" s="239"/>
      <c r="EG133" s="239"/>
      <c r="EH133" s="239"/>
      <c r="EI133" s="239"/>
      <c r="EJ133" s="239"/>
      <c r="EK133" s="239"/>
      <c r="EL133" s="239"/>
      <c r="EM133" s="239"/>
      <c r="EN133" s="239"/>
      <c r="EO133" s="239"/>
      <c r="EP133" s="239"/>
      <c r="EQ133" s="239"/>
      <c r="ER133" s="239"/>
      <c r="ES133" s="240"/>
      <c r="ET133" s="244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6"/>
    </row>
    <row r="134" spans="1:167" ht="15" customHeight="1">
      <c r="A134" s="135" t="s">
        <v>222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6"/>
      <c r="BZ134" s="65" t="s">
        <v>119</v>
      </c>
      <c r="CA134" s="66"/>
      <c r="CB134" s="66"/>
      <c r="CC134" s="66"/>
      <c r="CD134" s="66"/>
      <c r="CE134" s="66"/>
      <c r="CF134" s="66"/>
      <c r="CG134" s="97">
        <v>660</v>
      </c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250">
        <v>1682254.16</v>
      </c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>
        <v>33438194.260000002</v>
      </c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  <c r="DV134" s="250"/>
      <c r="DW134" s="250"/>
      <c r="DX134" s="250"/>
      <c r="DY134" s="250"/>
      <c r="DZ134" s="250"/>
      <c r="EA134" s="250"/>
      <c r="EB134" s="250"/>
      <c r="EC134" s="250"/>
      <c r="ED134" s="250"/>
      <c r="EE134" s="250"/>
      <c r="EF134" s="250"/>
      <c r="EG134" s="250"/>
      <c r="EH134" s="250"/>
      <c r="EI134" s="250"/>
      <c r="EJ134" s="250"/>
      <c r="EK134" s="250"/>
      <c r="EL134" s="250"/>
      <c r="EM134" s="250"/>
      <c r="EN134" s="250"/>
      <c r="EO134" s="250"/>
      <c r="EP134" s="250"/>
      <c r="EQ134" s="250"/>
      <c r="ER134" s="250"/>
      <c r="ES134" s="250"/>
      <c r="ET134" s="233">
        <f>SUM(CR134:ES134)</f>
        <v>35120448.420000002</v>
      </c>
      <c r="EU134" s="233"/>
      <c r="EV134" s="233"/>
      <c r="EW134" s="233"/>
      <c r="EX134" s="233"/>
      <c r="EY134" s="233"/>
      <c r="EZ134" s="233"/>
      <c r="FA134" s="233"/>
      <c r="FB134" s="233"/>
      <c r="FC134" s="233"/>
      <c r="FD134" s="233"/>
      <c r="FE134" s="233"/>
      <c r="FF134" s="233"/>
      <c r="FG134" s="233"/>
      <c r="FH134" s="233"/>
      <c r="FI134" s="233"/>
      <c r="FJ134" s="233"/>
      <c r="FK134" s="234"/>
    </row>
    <row r="135" spans="1:167" ht="15" customHeight="1">
      <c r="FG135" s="42"/>
      <c r="FH135" s="42"/>
      <c r="FI135" s="42"/>
      <c r="FJ135" s="42"/>
      <c r="FK135" s="41" t="s">
        <v>165</v>
      </c>
    </row>
    <row r="136" spans="1:167" s="12" customFormat="1" ht="33" customHeight="1">
      <c r="A136" s="161" t="s">
        <v>136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 t="s">
        <v>137</v>
      </c>
      <c r="CA136" s="123"/>
      <c r="CB136" s="123"/>
      <c r="CC136" s="123"/>
      <c r="CD136" s="123"/>
      <c r="CE136" s="123"/>
      <c r="CF136" s="123"/>
      <c r="CG136" s="123" t="s">
        <v>173</v>
      </c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253" t="s">
        <v>174</v>
      </c>
      <c r="CS136" s="253"/>
      <c r="CT136" s="253"/>
      <c r="CU136" s="253"/>
      <c r="CV136" s="253"/>
      <c r="CW136" s="253"/>
      <c r="CX136" s="253"/>
      <c r="CY136" s="253"/>
      <c r="CZ136" s="253"/>
      <c r="DA136" s="253"/>
      <c r="DB136" s="253"/>
      <c r="DC136" s="253"/>
      <c r="DD136" s="253"/>
      <c r="DE136" s="253"/>
      <c r="DF136" s="253"/>
      <c r="DG136" s="253"/>
      <c r="DH136" s="253"/>
      <c r="DI136" s="253"/>
      <c r="DJ136" s="253" t="s">
        <v>175</v>
      </c>
      <c r="DK136" s="253"/>
      <c r="DL136" s="253"/>
      <c r="DM136" s="253"/>
      <c r="DN136" s="253"/>
      <c r="DO136" s="253"/>
      <c r="DP136" s="253"/>
      <c r="DQ136" s="253"/>
      <c r="DR136" s="253"/>
      <c r="DS136" s="253"/>
      <c r="DT136" s="253"/>
      <c r="DU136" s="253"/>
      <c r="DV136" s="253"/>
      <c r="DW136" s="253"/>
      <c r="DX136" s="253"/>
      <c r="DY136" s="253"/>
      <c r="DZ136" s="253"/>
      <c r="EA136" s="253"/>
      <c r="EB136" s="253" t="s">
        <v>2</v>
      </c>
      <c r="EC136" s="253"/>
      <c r="ED136" s="253"/>
      <c r="EE136" s="253"/>
      <c r="EF136" s="253"/>
      <c r="EG136" s="253"/>
      <c r="EH136" s="253"/>
      <c r="EI136" s="253"/>
      <c r="EJ136" s="253"/>
      <c r="EK136" s="253"/>
      <c r="EL136" s="253"/>
      <c r="EM136" s="253"/>
      <c r="EN136" s="253"/>
      <c r="EO136" s="253"/>
      <c r="EP136" s="253"/>
      <c r="EQ136" s="253"/>
      <c r="ER136" s="253"/>
      <c r="ES136" s="253"/>
      <c r="ET136" s="253" t="s">
        <v>1</v>
      </c>
      <c r="EU136" s="253"/>
      <c r="EV136" s="253"/>
      <c r="EW136" s="253"/>
      <c r="EX136" s="253"/>
      <c r="EY136" s="253"/>
      <c r="EZ136" s="253"/>
      <c r="FA136" s="253"/>
      <c r="FB136" s="253"/>
      <c r="FC136" s="253"/>
      <c r="FD136" s="253"/>
      <c r="FE136" s="253"/>
      <c r="FF136" s="253"/>
      <c r="FG136" s="253"/>
      <c r="FH136" s="253"/>
      <c r="FI136" s="253"/>
      <c r="FJ136" s="253"/>
      <c r="FK136" s="256"/>
    </row>
    <row r="137" spans="1:167" ht="12.75" customHeight="1" thickBot="1">
      <c r="A137" s="118">
        <v>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119">
        <v>2</v>
      </c>
      <c r="CA137" s="119"/>
      <c r="CB137" s="119"/>
      <c r="CC137" s="119"/>
      <c r="CD137" s="119"/>
      <c r="CE137" s="119"/>
      <c r="CF137" s="119"/>
      <c r="CG137" s="119">
        <v>3</v>
      </c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293">
        <v>4</v>
      </c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>
        <v>5</v>
      </c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>
        <v>6</v>
      </c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  <c r="EO137" s="293"/>
      <c r="EP137" s="293"/>
      <c r="EQ137" s="293"/>
      <c r="ER137" s="293"/>
      <c r="ES137" s="293"/>
      <c r="ET137" s="293">
        <v>7</v>
      </c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3"/>
      <c r="FI137" s="293"/>
      <c r="FJ137" s="293"/>
      <c r="FK137" s="297"/>
    </row>
    <row r="138" spans="1:167" ht="15" customHeight="1">
      <c r="A138" s="215" t="s">
        <v>143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6"/>
      <c r="BZ138" s="138" t="s">
        <v>122</v>
      </c>
      <c r="CA138" s="139"/>
      <c r="CB138" s="139"/>
      <c r="CC138" s="139"/>
      <c r="CD138" s="139"/>
      <c r="CE138" s="139"/>
      <c r="CF138" s="139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296">
        <f>CR139+CR143+CR147</f>
        <v>-21200</v>
      </c>
      <c r="CS138" s="296"/>
      <c r="CT138" s="296"/>
      <c r="CU138" s="296"/>
      <c r="CV138" s="296"/>
      <c r="CW138" s="296"/>
      <c r="CX138" s="296"/>
      <c r="CY138" s="296"/>
      <c r="CZ138" s="296"/>
      <c r="DA138" s="296"/>
      <c r="DB138" s="296"/>
      <c r="DC138" s="296"/>
      <c r="DD138" s="296"/>
      <c r="DE138" s="296"/>
      <c r="DF138" s="296"/>
      <c r="DG138" s="296"/>
      <c r="DH138" s="296"/>
      <c r="DI138" s="296"/>
      <c r="DJ138" s="296">
        <f>DJ139+DJ143+DJ147</f>
        <v>53424.390000000596</v>
      </c>
      <c r="DK138" s="296"/>
      <c r="DL138" s="296"/>
      <c r="DM138" s="296"/>
      <c r="DN138" s="296"/>
      <c r="DO138" s="296"/>
      <c r="DP138" s="296"/>
      <c r="DQ138" s="296"/>
      <c r="DR138" s="296"/>
      <c r="DS138" s="296"/>
      <c r="DT138" s="296"/>
      <c r="DU138" s="296"/>
      <c r="DV138" s="296"/>
      <c r="DW138" s="296"/>
      <c r="DX138" s="296"/>
      <c r="DY138" s="296"/>
      <c r="DZ138" s="296"/>
      <c r="EA138" s="296"/>
      <c r="EB138" s="254">
        <f>EB139+EB143+EB147</f>
        <v>0</v>
      </c>
      <c r="EC138" s="254"/>
      <c r="ED138" s="254"/>
      <c r="EE138" s="254"/>
      <c r="EF138" s="254"/>
      <c r="EG138" s="254"/>
      <c r="EH138" s="254"/>
      <c r="EI138" s="254"/>
      <c r="EJ138" s="254"/>
      <c r="EK138" s="254"/>
      <c r="EL138" s="254"/>
      <c r="EM138" s="254"/>
      <c r="EN138" s="254"/>
      <c r="EO138" s="254"/>
      <c r="EP138" s="254"/>
      <c r="EQ138" s="254"/>
      <c r="ER138" s="254"/>
      <c r="ES138" s="254"/>
      <c r="ET138" s="254">
        <f>SUM(CR138:ES138)</f>
        <v>32224.390000000596</v>
      </c>
      <c r="EU138" s="254"/>
      <c r="EV138" s="254"/>
      <c r="EW138" s="254"/>
      <c r="EX138" s="254"/>
      <c r="EY138" s="254"/>
      <c r="EZ138" s="254"/>
      <c r="FA138" s="254"/>
      <c r="FB138" s="254"/>
      <c r="FC138" s="254"/>
      <c r="FD138" s="254"/>
      <c r="FE138" s="254"/>
      <c r="FF138" s="254"/>
      <c r="FG138" s="254"/>
      <c r="FH138" s="254"/>
      <c r="FI138" s="254"/>
      <c r="FJ138" s="254"/>
      <c r="FK138" s="270"/>
    </row>
    <row r="139" spans="1:167" ht="26.25" customHeight="1">
      <c r="A139" s="126" t="s">
        <v>223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7"/>
      <c r="BZ139" s="65" t="s">
        <v>123</v>
      </c>
      <c r="CA139" s="66"/>
      <c r="CB139" s="66"/>
      <c r="CC139" s="66"/>
      <c r="CD139" s="66"/>
      <c r="CE139" s="66"/>
      <c r="CF139" s="66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233">
        <f>CR140-CR142</f>
        <v>0</v>
      </c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>
        <f>DJ140-DJ142</f>
        <v>0</v>
      </c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33"/>
      <c r="DW139" s="233"/>
      <c r="DX139" s="233"/>
      <c r="DY139" s="233"/>
      <c r="DZ139" s="233"/>
      <c r="EA139" s="233"/>
      <c r="EB139" s="233">
        <f>EB140-EB142</f>
        <v>0</v>
      </c>
      <c r="EC139" s="233"/>
      <c r="ED139" s="233"/>
      <c r="EE139" s="233"/>
      <c r="EF139" s="233"/>
      <c r="EG139" s="233"/>
      <c r="EH139" s="233"/>
      <c r="EI139" s="233"/>
      <c r="EJ139" s="233"/>
      <c r="EK139" s="233"/>
      <c r="EL139" s="233"/>
      <c r="EM139" s="233"/>
      <c r="EN139" s="233"/>
      <c r="EO139" s="233"/>
      <c r="EP139" s="233"/>
      <c r="EQ139" s="233"/>
      <c r="ER139" s="233"/>
      <c r="ES139" s="233"/>
      <c r="ET139" s="233">
        <f>SUM(CR139:ES139)</f>
        <v>0</v>
      </c>
      <c r="EU139" s="233"/>
      <c r="EV139" s="233"/>
      <c r="EW139" s="233"/>
      <c r="EX139" s="233"/>
      <c r="EY139" s="233"/>
      <c r="EZ139" s="233"/>
      <c r="FA139" s="233"/>
      <c r="FB139" s="233"/>
      <c r="FC139" s="233"/>
      <c r="FD139" s="233"/>
      <c r="FE139" s="233"/>
      <c r="FF139" s="233"/>
      <c r="FG139" s="233"/>
      <c r="FH139" s="233"/>
      <c r="FI139" s="233"/>
      <c r="FJ139" s="233"/>
      <c r="FK139" s="234"/>
    </row>
    <row r="140" spans="1:167" ht="12" customHeight="1">
      <c r="A140" s="128" t="s">
        <v>23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9"/>
      <c r="BZ140" s="79" t="s">
        <v>124</v>
      </c>
      <c r="CA140" s="80"/>
      <c r="CB140" s="80"/>
      <c r="CC140" s="80"/>
      <c r="CD140" s="80"/>
      <c r="CE140" s="80"/>
      <c r="CF140" s="81"/>
      <c r="CG140" s="73">
        <v>710</v>
      </c>
      <c r="CH140" s="74"/>
      <c r="CI140" s="74"/>
      <c r="CJ140" s="74"/>
      <c r="CK140" s="74"/>
      <c r="CL140" s="74"/>
      <c r="CM140" s="74"/>
      <c r="CN140" s="74"/>
      <c r="CO140" s="74"/>
      <c r="CP140" s="74"/>
      <c r="CQ140" s="75"/>
      <c r="CR140" s="235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7"/>
      <c r="DJ140" s="235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36"/>
      <c r="DX140" s="236"/>
      <c r="DY140" s="236"/>
      <c r="DZ140" s="236"/>
      <c r="EA140" s="237"/>
      <c r="EB140" s="235"/>
      <c r="EC140" s="236"/>
      <c r="ED140" s="236"/>
      <c r="EE140" s="236"/>
      <c r="EF140" s="236"/>
      <c r="EG140" s="236"/>
      <c r="EH140" s="236"/>
      <c r="EI140" s="236"/>
      <c r="EJ140" s="236"/>
      <c r="EK140" s="236"/>
      <c r="EL140" s="236"/>
      <c r="EM140" s="236"/>
      <c r="EN140" s="236"/>
      <c r="EO140" s="236"/>
      <c r="EP140" s="236"/>
      <c r="EQ140" s="236"/>
      <c r="ER140" s="236"/>
      <c r="ES140" s="237"/>
      <c r="ET140" s="241">
        <f>SUM(CR140:ES141)</f>
        <v>0</v>
      </c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3"/>
    </row>
    <row r="141" spans="1:167" ht="12" customHeight="1">
      <c r="A141" s="196" t="s">
        <v>224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7"/>
      <c r="BZ141" s="82"/>
      <c r="CA141" s="83"/>
      <c r="CB141" s="83"/>
      <c r="CC141" s="83"/>
      <c r="CD141" s="83"/>
      <c r="CE141" s="83"/>
      <c r="CF141" s="84"/>
      <c r="CG141" s="76"/>
      <c r="CH141" s="77"/>
      <c r="CI141" s="77"/>
      <c r="CJ141" s="77"/>
      <c r="CK141" s="77"/>
      <c r="CL141" s="77"/>
      <c r="CM141" s="77"/>
      <c r="CN141" s="77"/>
      <c r="CO141" s="77"/>
      <c r="CP141" s="77"/>
      <c r="CQ141" s="78"/>
      <c r="CR141" s="238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40"/>
      <c r="DJ141" s="238"/>
      <c r="DK141" s="239"/>
      <c r="DL141" s="239"/>
      <c r="DM141" s="239"/>
      <c r="DN141" s="239"/>
      <c r="DO141" s="239"/>
      <c r="DP141" s="239"/>
      <c r="DQ141" s="239"/>
      <c r="DR141" s="239"/>
      <c r="DS141" s="239"/>
      <c r="DT141" s="239"/>
      <c r="DU141" s="239"/>
      <c r="DV141" s="239"/>
      <c r="DW141" s="239"/>
      <c r="DX141" s="239"/>
      <c r="DY141" s="239"/>
      <c r="DZ141" s="239"/>
      <c r="EA141" s="240"/>
      <c r="EB141" s="238"/>
      <c r="EC141" s="239"/>
      <c r="ED141" s="239"/>
      <c r="EE141" s="239"/>
      <c r="EF141" s="239"/>
      <c r="EG141" s="239"/>
      <c r="EH141" s="239"/>
      <c r="EI141" s="239"/>
      <c r="EJ141" s="239"/>
      <c r="EK141" s="239"/>
      <c r="EL141" s="239"/>
      <c r="EM141" s="239"/>
      <c r="EN141" s="239"/>
      <c r="EO141" s="239"/>
      <c r="EP141" s="239"/>
      <c r="EQ141" s="239"/>
      <c r="ER141" s="239"/>
      <c r="ES141" s="240"/>
      <c r="ET141" s="244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6"/>
    </row>
    <row r="142" spans="1:167" ht="15" customHeight="1">
      <c r="A142" s="135" t="s">
        <v>225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6"/>
      <c r="BZ142" s="65" t="s">
        <v>125</v>
      </c>
      <c r="CA142" s="66"/>
      <c r="CB142" s="66"/>
      <c r="CC142" s="66"/>
      <c r="CD142" s="66"/>
      <c r="CE142" s="66"/>
      <c r="CF142" s="66"/>
      <c r="CG142" s="97">
        <v>810</v>
      </c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  <c r="DV142" s="250"/>
      <c r="DW142" s="250"/>
      <c r="DX142" s="250"/>
      <c r="DY142" s="250"/>
      <c r="DZ142" s="250"/>
      <c r="EA142" s="250"/>
      <c r="EB142" s="250"/>
      <c r="EC142" s="250"/>
      <c r="ED142" s="250"/>
      <c r="EE142" s="250"/>
      <c r="EF142" s="250"/>
      <c r="EG142" s="250"/>
      <c r="EH142" s="250"/>
      <c r="EI142" s="250"/>
      <c r="EJ142" s="250"/>
      <c r="EK142" s="250"/>
      <c r="EL142" s="250"/>
      <c r="EM142" s="250"/>
      <c r="EN142" s="250"/>
      <c r="EO142" s="250"/>
      <c r="EP142" s="250"/>
      <c r="EQ142" s="250"/>
      <c r="ER142" s="250"/>
      <c r="ES142" s="250"/>
      <c r="ET142" s="233">
        <f>SUM(CR142:ES142)</f>
        <v>0</v>
      </c>
      <c r="EU142" s="233"/>
      <c r="EV142" s="233"/>
      <c r="EW142" s="233"/>
      <c r="EX142" s="233"/>
      <c r="EY142" s="233"/>
      <c r="EZ142" s="233"/>
      <c r="FA142" s="233"/>
      <c r="FB142" s="233"/>
      <c r="FC142" s="233"/>
      <c r="FD142" s="233"/>
      <c r="FE142" s="233"/>
      <c r="FF142" s="233"/>
      <c r="FG142" s="233"/>
      <c r="FH142" s="233"/>
      <c r="FI142" s="233"/>
      <c r="FJ142" s="233"/>
      <c r="FK142" s="234"/>
    </row>
    <row r="143" spans="1:167" ht="25.5" customHeight="1">
      <c r="A143" s="126" t="s">
        <v>226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7"/>
      <c r="BZ143" s="65" t="s">
        <v>126</v>
      </c>
      <c r="CA143" s="66"/>
      <c r="CB143" s="66"/>
      <c r="CC143" s="66"/>
      <c r="CD143" s="66"/>
      <c r="CE143" s="66"/>
      <c r="CF143" s="66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233">
        <f>CR144-CR146</f>
        <v>0</v>
      </c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>
        <f>DJ144-DJ146</f>
        <v>0</v>
      </c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33"/>
      <c r="DX143" s="233"/>
      <c r="DY143" s="233"/>
      <c r="DZ143" s="233"/>
      <c r="EA143" s="233"/>
      <c r="EB143" s="233">
        <f>EB144-EB146</f>
        <v>0</v>
      </c>
      <c r="EC143" s="233"/>
      <c r="ED143" s="233"/>
      <c r="EE143" s="233"/>
      <c r="EF143" s="233"/>
      <c r="EG143" s="233"/>
      <c r="EH143" s="233"/>
      <c r="EI143" s="233"/>
      <c r="EJ143" s="233"/>
      <c r="EK143" s="233"/>
      <c r="EL143" s="233"/>
      <c r="EM143" s="233"/>
      <c r="EN143" s="233"/>
      <c r="EO143" s="233"/>
      <c r="EP143" s="233"/>
      <c r="EQ143" s="233"/>
      <c r="ER143" s="233"/>
      <c r="ES143" s="233"/>
      <c r="ET143" s="233">
        <f>SUM(CR143:ES143)</f>
        <v>0</v>
      </c>
      <c r="EU143" s="233"/>
      <c r="EV143" s="233"/>
      <c r="EW143" s="233"/>
      <c r="EX143" s="233"/>
      <c r="EY143" s="233"/>
      <c r="EZ143" s="233"/>
      <c r="FA143" s="233"/>
      <c r="FB143" s="233"/>
      <c r="FC143" s="233"/>
      <c r="FD143" s="233"/>
      <c r="FE143" s="233"/>
      <c r="FF143" s="233"/>
      <c r="FG143" s="233"/>
      <c r="FH143" s="233"/>
      <c r="FI143" s="233"/>
      <c r="FJ143" s="233"/>
      <c r="FK143" s="234"/>
    </row>
    <row r="144" spans="1:167" ht="12" customHeight="1">
      <c r="A144" s="128" t="s">
        <v>23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9"/>
      <c r="BZ144" s="79" t="s">
        <v>127</v>
      </c>
      <c r="CA144" s="80"/>
      <c r="CB144" s="80"/>
      <c r="CC144" s="80"/>
      <c r="CD144" s="80"/>
      <c r="CE144" s="80"/>
      <c r="CF144" s="81"/>
      <c r="CG144" s="73">
        <v>720</v>
      </c>
      <c r="CH144" s="74"/>
      <c r="CI144" s="74"/>
      <c r="CJ144" s="74"/>
      <c r="CK144" s="74"/>
      <c r="CL144" s="74"/>
      <c r="CM144" s="74"/>
      <c r="CN144" s="74"/>
      <c r="CO144" s="74"/>
      <c r="CP144" s="74"/>
      <c r="CQ144" s="75"/>
      <c r="CR144" s="235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7"/>
      <c r="DJ144" s="235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36"/>
      <c r="DX144" s="236"/>
      <c r="DY144" s="236"/>
      <c r="DZ144" s="236"/>
      <c r="EA144" s="237"/>
      <c r="EB144" s="235"/>
      <c r="EC144" s="236"/>
      <c r="ED144" s="236"/>
      <c r="EE144" s="236"/>
      <c r="EF144" s="236"/>
      <c r="EG144" s="236"/>
      <c r="EH144" s="236"/>
      <c r="EI144" s="236"/>
      <c r="EJ144" s="236"/>
      <c r="EK144" s="236"/>
      <c r="EL144" s="236"/>
      <c r="EM144" s="236"/>
      <c r="EN144" s="236"/>
      <c r="EO144" s="236"/>
      <c r="EP144" s="236"/>
      <c r="EQ144" s="236"/>
      <c r="ER144" s="236"/>
      <c r="ES144" s="237"/>
      <c r="ET144" s="241">
        <f>SUM(CR144:ES145)</f>
        <v>0</v>
      </c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3"/>
    </row>
    <row r="145" spans="1:167" ht="12" customHeight="1">
      <c r="A145" s="196" t="s">
        <v>239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7"/>
      <c r="BZ145" s="82"/>
      <c r="CA145" s="83"/>
      <c r="CB145" s="83"/>
      <c r="CC145" s="83"/>
      <c r="CD145" s="83"/>
      <c r="CE145" s="83"/>
      <c r="CF145" s="84"/>
      <c r="CG145" s="76"/>
      <c r="CH145" s="77"/>
      <c r="CI145" s="77"/>
      <c r="CJ145" s="77"/>
      <c r="CK145" s="77"/>
      <c r="CL145" s="77"/>
      <c r="CM145" s="77"/>
      <c r="CN145" s="77"/>
      <c r="CO145" s="77"/>
      <c r="CP145" s="77"/>
      <c r="CQ145" s="78"/>
      <c r="CR145" s="238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40"/>
      <c r="DJ145" s="238"/>
      <c r="DK145" s="239"/>
      <c r="DL145" s="239"/>
      <c r="DM145" s="239"/>
      <c r="DN145" s="239"/>
      <c r="DO145" s="239"/>
      <c r="DP145" s="239"/>
      <c r="DQ145" s="239"/>
      <c r="DR145" s="239"/>
      <c r="DS145" s="239"/>
      <c r="DT145" s="239"/>
      <c r="DU145" s="239"/>
      <c r="DV145" s="239"/>
      <c r="DW145" s="239"/>
      <c r="DX145" s="239"/>
      <c r="DY145" s="239"/>
      <c r="DZ145" s="239"/>
      <c r="EA145" s="240"/>
      <c r="EB145" s="238"/>
      <c r="EC145" s="239"/>
      <c r="ED145" s="239"/>
      <c r="EE145" s="239"/>
      <c r="EF145" s="239"/>
      <c r="EG145" s="239"/>
      <c r="EH145" s="239"/>
      <c r="EI145" s="239"/>
      <c r="EJ145" s="239"/>
      <c r="EK145" s="239"/>
      <c r="EL145" s="239"/>
      <c r="EM145" s="239"/>
      <c r="EN145" s="239"/>
      <c r="EO145" s="239"/>
      <c r="EP145" s="239"/>
      <c r="EQ145" s="239"/>
      <c r="ER145" s="239"/>
      <c r="ES145" s="240"/>
      <c r="ET145" s="244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6"/>
    </row>
    <row r="146" spans="1:167" ht="15" customHeight="1">
      <c r="A146" s="135" t="s">
        <v>227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6"/>
      <c r="BZ146" s="65" t="s">
        <v>128</v>
      </c>
      <c r="CA146" s="66"/>
      <c r="CB146" s="66"/>
      <c r="CC146" s="66"/>
      <c r="CD146" s="66"/>
      <c r="CE146" s="66"/>
      <c r="CF146" s="66"/>
      <c r="CG146" s="97">
        <v>820</v>
      </c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  <c r="DV146" s="250"/>
      <c r="DW146" s="250"/>
      <c r="DX146" s="250"/>
      <c r="DY146" s="250"/>
      <c r="DZ146" s="250"/>
      <c r="EA146" s="250"/>
      <c r="EB146" s="250"/>
      <c r="EC146" s="250"/>
      <c r="ED146" s="250"/>
      <c r="EE146" s="250"/>
      <c r="EF146" s="250"/>
      <c r="EG146" s="250"/>
      <c r="EH146" s="250"/>
      <c r="EI146" s="250"/>
      <c r="EJ146" s="250"/>
      <c r="EK146" s="250"/>
      <c r="EL146" s="250"/>
      <c r="EM146" s="250"/>
      <c r="EN146" s="250"/>
      <c r="EO146" s="250"/>
      <c r="EP146" s="250"/>
      <c r="EQ146" s="250"/>
      <c r="ER146" s="250"/>
      <c r="ES146" s="250"/>
      <c r="ET146" s="233">
        <f>SUM(CR146:ES146)</f>
        <v>0</v>
      </c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4"/>
    </row>
    <row r="147" spans="1:167" ht="15" customHeight="1">
      <c r="A147" s="126" t="s">
        <v>157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7"/>
      <c r="BZ147" s="65" t="s">
        <v>129</v>
      </c>
      <c r="CA147" s="66"/>
      <c r="CB147" s="66"/>
      <c r="CC147" s="66"/>
      <c r="CD147" s="66"/>
      <c r="CE147" s="66"/>
      <c r="CF147" s="66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284">
        <f>CR148-CR150</f>
        <v>-21200</v>
      </c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>
        <f>DJ148-DJ150</f>
        <v>53424.390000000596</v>
      </c>
      <c r="DK147" s="284"/>
      <c r="DL147" s="284"/>
      <c r="DM147" s="284"/>
      <c r="DN147" s="284"/>
      <c r="DO147" s="284"/>
      <c r="DP147" s="284"/>
      <c r="DQ147" s="284"/>
      <c r="DR147" s="284"/>
      <c r="DS147" s="284"/>
      <c r="DT147" s="284"/>
      <c r="DU147" s="284"/>
      <c r="DV147" s="284"/>
      <c r="DW147" s="284"/>
      <c r="DX147" s="284"/>
      <c r="DY147" s="284"/>
      <c r="DZ147" s="284"/>
      <c r="EA147" s="284"/>
      <c r="EB147" s="233">
        <f>EB148-EB150</f>
        <v>0</v>
      </c>
      <c r="EC147" s="233"/>
      <c r="ED147" s="233"/>
      <c r="EE147" s="233"/>
      <c r="EF147" s="233"/>
      <c r="EG147" s="233"/>
      <c r="EH147" s="233"/>
      <c r="EI147" s="233"/>
      <c r="EJ147" s="233"/>
      <c r="EK147" s="233"/>
      <c r="EL147" s="233"/>
      <c r="EM147" s="233"/>
      <c r="EN147" s="233"/>
      <c r="EO147" s="233"/>
      <c r="EP147" s="233"/>
      <c r="EQ147" s="233"/>
      <c r="ER147" s="233"/>
      <c r="ES147" s="233"/>
      <c r="ET147" s="233">
        <f>SUM(CR147:ES147)</f>
        <v>32224.390000000596</v>
      </c>
      <c r="EU147" s="233"/>
      <c r="EV147" s="233"/>
      <c r="EW147" s="233"/>
      <c r="EX147" s="233"/>
      <c r="EY147" s="233"/>
      <c r="EZ147" s="233"/>
      <c r="FA147" s="233"/>
      <c r="FB147" s="233"/>
      <c r="FC147" s="233"/>
      <c r="FD147" s="233"/>
      <c r="FE147" s="233"/>
      <c r="FF147" s="233"/>
      <c r="FG147" s="233"/>
      <c r="FH147" s="233"/>
      <c r="FI147" s="233"/>
      <c r="FJ147" s="233"/>
      <c r="FK147" s="234"/>
    </row>
    <row r="148" spans="1:167" ht="12" customHeight="1">
      <c r="A148" s="128" t="s">
        <v>23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9"/>
      <c r="BZ148" s="79" t="s">
        <v>130</v>
      </c>
      <c r="CA148" s="80"/>
      <c r="CB148" s="80"/>
      <c r="CC148" s="80"/>
      <c r="CD148" s="80"/>
      <c r="CE148" s="80"/>
      <c r="CF148" s="81"/>
      <c r="CG148" s="73">
        <v>730</v>
      </c>
      <c r="CH148" s="74"/>
      <c r="CI148" s="74"/>
      <c r="CJ148" s="74"/>
      <c r="CK148" s="74"/>
      <c r="CL148" s="74"/>
      <c r="CM148" s="74"/>
      <c r="CN148" s="74"/>
      <c r="CO148" s="74"/>
      <c r="CP148" s="74"/>
      <c r="CQ148" s="75"/>
      <c r="CR148" s="235">
        <v>108698</v>
      </c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7"/>
      <c r="DJ148" s="235">
        <v>46273953.43</v>
      </c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6"/>
      <c r="DX148" s="236"/>
      <c r="DY148" s="236"/>
      <c r="DZ148" s="236"/>
      <c r="EA148" s="237"/>
      <c r="EB148" s="235"/>
      <c r="EC148" s="236"/>
      <c r="ED148" s="236"/>
      <c r="EE148" s="236"/>
      <c r="EF148" s="236"/>
      <c r="EG148" s="236"/>
      <c r="EH148" s="236"/>
      <c r="EI148" s="236"/>
      <c r="EJ148" s="236"/>
      <c r="EK148" s="236"/>
      <c r="EL148" s="236"/>
      <c r="EM148" s="236"/>
      <c r="EN148" s="236"/>
      <c r="EO148" s="236"/>
      <c r="EP148" s="236"/>
      <c r="EQ148" s="236"/>
      <c r="ER148" s="236"/>
      <c r="ES148" s="237"/>
      <c r="ET148" s="241">
        <f>SUM(CR148:ES149)</f>
        <v>46382651.43</v>
      </c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3"/>
    </row>
    <row r="149" spans="1:167" ht="12" customHeight="1">
      <c r="A149" s="196" t="s">
        <v>120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7"/>
      <c r="BZ149" s="82"/>
      <c r="CA149" s="83"/>
      <c r="CB149" s="83"/>
      <c r="CC149" s="83"/>
      <c r="CD149" s="83"/>
      <c r="CE149" s="83"/>
      <c r="CF149" s="84"/>
      <c r="CG149" s="76"/>
      <c r="CH149" s="77"/>
      <c r="CI149" s="77"/>
      <c r="CJ149" s="77"/>
      <c r="CK149" s="77"/>
      <c r="CL149" s="77"/>
      <c r="CM149" s="77"/>
      <c r="CN149" s="77"/>
      <c r="CO149" s="77"/>
      <c r="CP149" s="77"/>
      <c r="CQ149" s="78"/>
      <c r="CR149" s="238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40"/>
      <c r="DJ149" s="238"/>
      <c r="DK149" s="239"/>
      <c r="DL149" s="239"/>
      <c r="DM149" s="239"/>
      <c r="DN149" s="239"/>
      <c r="DO149" s="239"/>
      <c r="DP149" s="239"/>
      <c r="DQ149" s="239"/>
      <c r="DR149" s="239"/>
      <c r="DS149" s="239"/>
      <c r="DT149" s="239"/>
      <c r="DU149" s="239"/>
      <c r="DV149" s="239"/>
      <c r="DW149" s="239"/>
      <c r="DX149" s="239"/>
      <c r="DY149" s="239"/>
      <c r="DZ149" s="239"/>
      <c r="EA149" s="240"/>
      <c r="EB149" s="238"/>
      <c r="EC149" s="239"/>
      <c r="ED149" s="239"/>
      <c r="EE149" s="239"/>
      <c r="EF149" s="239"/>
      <c r="EG149" s="239"/>
      <c r="EH149" s="239"/>
      <c r="EI149" s="239"/>
      <c r="EJ149" s="239"/>
      <c r="EK149" s="239"/>
      <c r="EL149" s="239"/>
      <c r="EM149" s="239"/>
      <c r="EN149" s="239"/>
      <c r="EO149" s="239"/>
      <c r="EP149" s="239"/>
      <c r="EQ149" s="239"/>
      <c r="ER149" s="239"/>
      <c r="ES149" s="240"/>
      <c r="ET149" s="244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6"/>
    </row>
    <row r="150" spans="1:167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85" t="s">
        <v>131</v>
      </c>
      <c r="CA150" s="186"/>
      <c r="CB150" s="186"/>
      <c r="CC150" s="186"/>
      <c r="CD150" s="186"/>
      <c r="CE150" s="186"/>
      <c r="CF150" s="186"/>
      <c r="CG150" s="201">
        <v>830</v>
      </c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47">
        <v>129898</v>
      </c>
      <c r="CS150" s="247"/>
      <c r="CT150" s="247"/>
      <c r="CU150" s="247"/>
      <c r="CV150" s="247"/>
      <c r="CW150" s="247"/>
      <c r="CX150" s="247"/>
      <c r="CY150" s="247"/>
      <c r="CZ150" s="247"/>
      <c r="DA150" s="247"/>
      <c r="DB150" s="247"/>
      <c r="DC150" s="247"/>
      <c r="DD150" s="247"/>
      <c r="DE150" s="247"/>
      <c r="DF150" s="247"/>
      <c r="DG150" s="247"/>
      <c r="DH150" s="247"/>
      <c r="DI150" s="247"/>
      <c r="DJ150" s="247">
        <v>46220529.039999999</v>
      </c>
      <c r="DK150" s="247"/>
      <c r="DL150" s="247"/>
      <c r="DM150" s="247"/>
      <c r="DN150" s="247"/>
      <c r="DO150" s="247"/>
      <c r="DP150" s="247"/>
      <c r="DQ150" s="247"/>
      <c r="DR150" s="247"/>
      <c r="DS150" s="247"/>
      <c r="DT150" s="247"/>
      <c r="DU150" s="247"/>
      <c r="DV150" s="247"/>
      <c r="DW150" s="247"/>
      <c r="DX150" s="247"/>
      <c r="DY150" s="247"/>
      <c r="DZ150" s="247"/>
      <c r="EA150" s="247"/>
      <c r="EB150" s="247"/>
      <c r="EC150" s="247"/>
      <c r="ED150" s="247"/>
      <c r="EE150" s="247"/>
      <c r="EF150" s="247"/>
      <c r="EG150" s="247"/>
      <c r="EH150" s="247"/>
      <c r="EI150" s="247"/>
      <c r="EJ150" s="247"/>
      <c r="EK150" s="247"/>
      <c r="EL150" s="247"/>
      <c r="EM150" s="247"/>
      <c r="EN150" s="247"/>
      <c r="EO150" s="247"/>
      <c r="EP150" s="247"/>
      <c r="EQ150" s="247"/>
      <c r="ER150" s="247"/>
      <c r="ES150" s="247"/>
      <c r="ET150" s="248">
        <f>SUM(CR150:ES150)</f>
        <v>46350427.039999999</v>
      </c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9"/>
    </row>
    <row r="151" spans="1:167" ht="37.5" customHeight="1"/>
    <row r="152" spans="1:167">
      <c r="A152" s="1" t="s">
        <v>132</v>
      </c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Z152" s="1" t="s">
        <v>139</v>
      </c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N152" s="294" t="s">
        <v>293</v>
      </c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</row>
    <row r="153" spans="1:167" s="16" customFormat="1">
      <c r="O153" s="134" t="s">
        <v>133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K153" s="134" t="s">
        <v>134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CR153" s="292" t="s">
        <v>133</v>
      </c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32"/>
      <c r="DK153" s="32"/>
      <c r="DL153" s="32"/>
      <c r="DM153" s="32"/>
      <c r="DN153" s="292" t="s">
        <v>134</v>
      </c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</row>
    <row r="154" spans="1:167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167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</row>
    <row r="156" spans="1:167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34" t="s">
        <v>229</v>
      </c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</row>
    <row r="157" spans="1:167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167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77" t="s">
        <v>249</v>
      </c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23"/>
      <c r="CM158" s="23"/>
      <c r="CN158" s="23"/>
      <c r="CO158" s="23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L158" s="294" t="s">
        <v>250</v>
      </c>
      <c r="DM158" s="294"/>
      <c r="DN158" s="294"/>
      <c r="DO158" s="294"/>
      <c r="DP158" s="294"/>
      <c r="DQ158" s="294"/>
      <c r="DR158" s="294"/>
      <c r="DS158" s="294"/>
      <c r="DT158" s="294"/>
      <c r="DU158" s="294"/>
      <c r="DV158" s="294"/>
      <c r="DW158" s="294"/>
      <c r="DX158" s="294"/>
      <c r="DY158" s="294"/>
      <c r="DZ158" s="294"/>
      <c r="EA158" s="294"/>
      <c r="EB158" s="294"/>
      <c r="EC158" s="294"/>
      <c r="ED158" s="294"/>
      <c r="EE158" s="294"/>
      <c r="EF158" s="294"/>
      <c r="EG158" s="294"/>
      <c r="EH158" s="294"/>
      <c r="EI158" s="294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167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34" t="s">
        <v>231</v>
      </c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25"/>
      <c r="CM159" s="25"/>
      <c r="CN159" s="25"/>
      <c r="CO159" s="25"/>
      <c r="CP159" s="134" t="s">
        <v>133</v>
      </c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32"/>
      <c r="DI159" s="32"/>
      <c r="DJ159" s="32"/>
      <c r="DK159" s="32"/>
      <c r="DL159" s="292" t="s">
        <v>134</v>
      </c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</row>
    <row r="160" spans="1:167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</row>
    <row r="161" spans="1:167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23"/>
      <c r="AM161" s="23"/>
      <c r="AN161" s="23"/>
      <c r="AO161" s="23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23"/>
      <c r="CK161" s="23"/>
      <c r="CL161" s="23"/>
      <c r="CM161" s="2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67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34" t="s">
        <v>231</v>
      </c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25"/>
      <c r="AM162" s="25"/>
      <c r="AN162" s="25"/>
      <c r="AO162" s="25"/>
      <c r="AP162" s="134" t="s">
        <v>133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L162" s="134" t="s">
        <v>134</v>
      </c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N162" s="134" t="s">
        <v>233</v>
      </c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</row>
    <row r="163" spans="1:167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67">
      <c r="A164" s="178" t="s">
        <v>135</v>
      </c>
      <c r="B164" s="178"/>
      <c r="C164" s="83"/>
      <c r="D164" s="83"/>
      <c r="E164" s="83"/>
      <c r="F164" s="83"/>
      <c r="G164" s="202" t="s">
        <v>135</v>
      </c>
      <c r="H164" s="202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202">
        <v>20</v>
      </c>
      <c r="AC164" s="202"/>
      <c r="AD164" s="202"/>
      <c r="AE164" s="202"/>
      <c r="AF164" s="184"/>
      <c r="AG164" s="184"/>
      <c r="AH164" s="184"/>
      <c r="AI164" s="1" t="s">
        <v>29</v>
      </c>
    </row>
    <row r="165" spans="1:167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</row>
  </sheetData>
  <mergeCells count="827">
    <mergeCell ref="CG110:CQ110"/>
    <mergeCell ref="CR110:DI110"/>
    <mergeCell ref="DJ110:EA110"/>
    <mergeCell ref="EB110:ES110"/>
    <mergeCell ref="DJ118:EA118"/>
    <mergeCell ref="DJ74:EA74"/>
    <mergeCell ref="EB144:ES145"/>
    <mergeCell ref="EB147:ES147"/>
    <mergeCell ref="BZ97:CF97"/>
    <mergeCell ref="BZ90:CF90"/>
    <mergeCell ref="BZ93:CF93"/>
    <mergeCell ref="BZ94:CF94"/>
    <mergeCell ref="CG95:CQ96"/>
    <mergeCell ref="CG93:CQ93"/>
    <mergeCell ref="CR93:DI93"/>
    <mergeCell ref="DJ93:EA93"/>
    <mergeCell ref="EB90:ES90"/>
    <mergeCell ref="CG82:CQ82"/>
    <mergeCell ref="BZ98:CF98"/>
    <mergeCell ref="BZ87:CF88"/>
    <mergeCell ref="ET71:FK71"/>
    <mergeCell ref="ET72:FK72"/>
    <mergeCell ref="EB71:ES71"/>
    <mergeCell ref="BZ72:CF72"/>
    <mergeCell ref="ET95:FK96"/>
    <mergeCell ref="ET87:FK88"/>
    <mergeCell ref="BZ91:CF92"/>
    <mergeCell ref="CG91:CQ92"/>
    <mergeCell ref="CR91:DI92"/>
    <mergeCell ref="DJ91:EA92"/>
    <mergeCell ref="CG87:CQ88"/>
    <mergeCell ref="DJ89:EA89"/>
    <mergeCell ref="EB89:ES89"/>
    <mergeCell ref="CR87:DI88"/>
    <mergeCell ref="ET91:FK92"/>
    <mergeCell ref="ET89:FK89"/>
    <mergeCell ref="CG90:CQ90"/>
    <mergeCell ref="CR90:DI90"/>
    <mergeCell ref="DJ90:EA90"/>
    <mergeCell ref="BZ89:CF89"/>
    <mergeCell ref="EB87:ES88"/>
    <mergeCell ref="BZ61:CF62"/>
    <mergeCell ref="CG61:CQ62"/>
    <mergeCell ref="CG68:CQ68"/>
    <mergeCell ref="A85:BY85"/>
    <mergeCell ref="A72:BY72"/>
    <mergeCell ref="ET85:FK85"/>
    <mergeCell ref="DJ83:EA83"/>
    <mergeCell ref="BZ83:CF83"/>
    <mergeCell ref="CG83:CQ83"/>
    <mergeCell ref="CR83:DI83"/>
    <mergeCell ref="CR82:DI82"/>
    <mergeCell ref="CG84:CQ84"/>
    <mergeCell ref="CR84:DI84"/>
    <mergeCell ref="DJ84:EA84"/>
    <mergeCell ref="ET82:FK82"/>
    <mergeCell ref="DJ81:EA81"/>
    <mergeCell ref="EB81:ES81"/>
    <mergeCell ref="ET81:FK81"/>
    <mergeCell ref="DJ82:EA82"/>
    <mergeCell ref="EB82:ES82"/>
    <mergeCell ref="ET83:FK83"/>
    <mergeCell ref="EB84:ES84"/>
    <mergeCell ref="ET84:FK84"/>
    <mergeCell ref="EB83:ES83"/>
    <mergeCell ref="CR60:DI60"/>
    <mergeCell ref="DJ60:EA60"/>
    <mergeCell ref="EB56:ES56"/>
    <mergeCell ref="DJ61:EA62"/>
    <mergeCell ref="DJ67:EA67"/>
    <mergeCell ref="DJ49:EA50"/>
    <mergeCell ref="DJ43:EA43"/>
    <mergeCell ref="DJ42:EA42"/>
    <mergeCell ref="DJ40:EA40"/>
    <mergeCell ref="DJ48:EA48"/>
    <mergeCell ref="EB51:ES51"/>
    <mergeCell ref="DJ52:EA52"/>
    <mergeCell ref="CR55:DI55"/>
    <mergeCell ref="CR52:DI52"/>
    <mergeCell ref="EB52:ES52"/>
    <mergeCell ref="ET30:FK30"/>
    <mergeCell ref="CG36:CQ36"/>
    <mergeCell ref="CR36:DI36"/>
    <mergeCell ref="DJ36:EA36"/>
    <mergeCell ref="EB36:ES36"/>
    <mergeCell ref="ET36:FK36"/>
    <mergeCell ref="EB35:ES35"/>
    <mergeCell ref="ET35:FK35"/>
    <mergeCell ref="ET33:FK34"/>
    <mergeCell ref="CG30:CQ30"/>
    <mergeCell ref="CG32:CQ32"/>
    <mergeCell ref="CR32:DI32"/>
    <mergeCell ref="CG33:CQ34"/>
    <mergeCell ref="CR35:DI35"/>
    <mergeCell ref="ET32:FK32"/>
    <mergeCell ref="EB31:ES31"/>
    <mergeCell ref="ET31:FK31"/>
    <mergeCell ref="CR33:DI34"/>
    <mergeCell ref="DJ33:EA34"/>
    <mergeCell ref="EB33:ES34"/>
    <mergeCell ref="DJ35:EA35"/>
    <mergeCell ref="DJ32:EA32"/>
    <mergeCell ref="EB32:ES32"/>
    <mergeCell ref="EB30:ES30"/>
    <mergeCell ref="ET120:FK121"/>
    <mergeCell ref="EB124:ES125"/>
    <mergeCell ref="ET124:FK125"/>
    <mergeCell ref="EB122:ES122"/>
    <mergeCell ref="ET122:FK122"/>
    <mergeCell ref="EB123:ES123"/>
    <mergeCell ref="ET123:FK123"/>
    <mergeCell ref="CR119:DI119"/>
    <mergeCell ref="DJ98:EA98"/>
    <mergeCell ref="DJ102:EA102"/>
    <mergeCell ref="EB102:ES102"/>
    <mergeCell ref="ET102:FK102"/>
    <mergeCell ref="ET105:FK105"/>
    <mergeCell ref="ET99:FK100"/>
    <mergeCell ref="DJ99:EA100"/>
    <mergeCell ref="DJ101:EA101"/>
    <mergeCell ref="EB120:ES121"/>
    <mergeCell ref="BZ112:CF113"/>
    <mergeCell ref="CG112:CQ113"/>
    <mergeCell ref="CR112:DI113"/>
    <mergeCell ref="DJ112:EA113"/>
    <mergeCell ref="EB112:ES113"/>
    <mergeCell ref="ET112:FK113"/>
    <mergeCell ref="DJ130:EA130"/>
    <mergeCell ref="EB134:ES134"/>
    <mergeCell ref="DJ134:EA134"/>
    <mergeCell ref="DJ119:EA119"/>
    <mergeCell ref="EB119:ES119"/>
    <mergeCell ref="BZ122:CF122"/>
    <mergeCell ref="CG122:CQ122"/>
    <mergeCell ref="CR122:DI122"/>
    <mergeCell ref="DJ122:EA122"/>
    <mergeCell ref="EB118:ES118"/>
    <mergeCell ref="ET118:FK118"/>
    <mergeCell ref="EB116:ES117"/>
    <mergeCell ref="ET116:FK117"/>
    <mergeCell ref="ET119:FK119"/>
    <mergeCell ref="BZ118:CF118"/>
    <mergeCell ref="CG118:CQ118"/>
    <mergeCell ref="BZ119:CF119"/>
    <mergeCell ref="CG119:CQ119"/>
    <mergeCell ref="ET126:FK126"/>
    <mergeCell ref="ET127:FK127"/>
    <mergeCell ref="BZ138:CF138"/>
    <mergeCell ref="CG138:CQ138"/>
    <mergeCell ref="CR138:DI138"/>
    <mergeCell ref="A137:BY137"/>
    <mergeCell ref="BZ137:CF137"/>
    <mergeCell ref="CG137:CQ137"/>
    <mergeCell ref="CR137:DI137"/>
    <mergeCell ref="DJ138:EA138"/>
    <mergeCell ref="A134:BY134"/>
    <mergeCell ref="A138:BY138"/>
    <mergeCell ref="A136:BY136"/>
    <mergeCell ref="A133:BY133"/>
    <mergeCell ref="ET137:FK137"/>
    <mergeCell ref="DJ131:EA131"/>
    <mergeCell ref="ET134:FK134"/>
    <mergeCell ref="CR136:DI136"/>
    <mergeCell ref="BZ134:CF134"/>
    <mergeCell ref="CG134:CQ134"/>
    <mergeCell ref="CR134:DI134"/>
    <mergeCell ref="CR128:DI129"/>
    <mergeCell ref="CR131:DI131"/>
    <mergeCell ref="BZ130:CF130"/>
    <mergeCell ref="BZ127:CF127"/>
    <mergeCell ref="CG127:CQ127"/>
    <mergeCell ref="CR127:DI127"/>
    <mergeCell ref="DJ127:EA127"/>
    <mergeCell ref="EB137:ES137"/>
    <mergeCell ref="BZ123:CF123"/>
    <mergeCell ref="CG123:CQ123"/>
    <mergeCell ref="CR123:DI123"/>
    <mergeCell ref="DJ123:EA123"/>
    <mergeCell ref="BZ126:CF126"/>
    <mergeCell ref="CG126:CQ126"/>
    <mergeCell ref="CR126:DI126"/>
    <mergeCell ref="DJ126:EA126"/>
    <mergeCell ref="BZ124:CF125"/>
    <mergeCell ref="CG124:CQ125"/>
    <mergeCell ref="CR124:DI125"/>
    <mergeCell ref="DJ124:EA125"/>
    <mergeCell ref="CG132:CQ133"/>
    <mergeCell ref="CG130:CQ130"/>
    <mergeCell ref="CR130:DI130"/>
    <mergeCell ref="BZ131:CF131"/>
    <mergeCell ref="CG131:CQ131"/>
    <mergeCell ref="BZ136:CF136"/>
    <mergeCell ref="CG136:CQ136"/>
    <mergeCell ref="BZ114:CF114"/>
    <mergeCell ref="BZ115:CF115"/>
    <mergeCell ref="A115:BY115"/>
    <mergeCell ref="A116:BY116"/>
    <mergeCell ref="EB115:ES115"/>
    <mergeCell ref="ET115:FK115"/>
    <mergeCell ref="CR116:DI117"/>
    <mergeCell ref="DJ116:EA117"/>
    <mergeCell ref="BZ116:CF117"/>
    <mergeCell ref="CG116:CQ117"/>
    <mergeCell ref="BZ120:CF121"/>
    <mergeCell ref="A110:BY110"/>
    <mergeCell ref="A111:BY111"/>
    <mergeCell ref="A112:BY112"/>
    <mergeCell ref="BZ110:CF110"/>
    <mergeCell ref="BZ111:CF111"/>
    <mergeCell ref="ET93:FK93"/>
    <mergeCell ref="EB91:ES92"/>
    <mergeCell ref="ET94:FK94"/>
    <mergeCell ref="EB94:ES94"/>
    <mergeCell ref="EB93:ES93"/>
    <mergeCell ref="EB98:ES98"/>
    <mergeCell ref="ET98:FK98"/>
    <mergeCell ref="EB97:ES97"/>
    <mergeCell ref="ET97:FK97"/>
    <mergeCell ref="EB95:ES96"/>
    <mergeCell ref="EB101:ES101"/>
    <mergeCell ref="EB99:ES100"/>
    <mergeCell ref="EB114:ES114"/>
    <mergeCell ref="ET114:FK114"/>
    <mergeCell ref="ET111:FK111"/>
    <mergeCell ref="ET110:FK110"/>
    <mergeCell ref="EB111:ES111"/>
    <mergeCell ref="EB105:ES105"/>
    <mergeCell ref="EB103:ES104"/>
    <mergeCell ref="ET107:FK107"/>
    <mergeCell ref="DJ107:EA107"/>
    <mergeCell ref="BZ99:CF100"/>
    <mergeCell ref="CG99:CQ100"/>
    <mergeCell ref="CR99:DI100"/>
    <mergeCell ref="CR105:DI105"/>
    <mergeCell ref="BZ102:CF102"/>
    <mergeCell ref="BZ101:CF101"/>
    <mergeCell ref="CG101:CQ101"/>
    <mergeCell ref="CR101:DI101"/>
    <mergeCell ref="CG102:CQ102"/>
    <mergeCell ref="CR102:DI102"/>
    <mergeCell ref="CR111:DI111"/>
    <mergeCell ref="DJ111:EA111"/>
    <mergeCell ref="CR114:DI114"/>
    <mergeCell ref="DJ114:EA114"/>
    <mergeCell ref="ET109:FK109"/>
    <mergeCell ref="CG94:CQ94"/>
    <mergeCell ref="CR94:DI94"/>
    <mergeCell ref="DJ94:EA94"/>
    <mergeCell ref="CG98:CQ98"/>
    <mergeCell ref="CR98:DI98"/>
    <mergeCell ref="EB107:ES107"/>
    <mergeCell ref="ET103:FK104"/>
    <mergeCell ref="DJ105:EA105"/>
    <mergeCell ref="ET101:FK101"/>
    <mergeCell ref="CG103:CQ104"/>
    <mergeCell ref="CR103:DI104"/>
    <mergeCell ref="DJ108:EA108"/>
    <mergeCell ref="EB108:ES108"/>
    <mergeCell ref="DJ109:EA109"/>
    <mergeCell ref="EB109:ES109"/>
    <mergeCell ref="CG107:CQ107"/>
    <mergeCell ref="CR107:DI107"/>
    <mergeCell ref="ET108:FK108"/>
    <mergeCell ref="DJ103:EA104"/>
    <mergeCell ref="DJ87:EA88"/>
    <mergeCell ref="DJ86:EA86"/>
    <mergeCell ref="CG97:CQ97"/>
    <mergeCell ref="CR97:DI97"/>
    <mergeCell ref="DJ97:EA97"/>
    <mergeCell ref="DJ95:EA96"/>
    <mergeCell ref="CR95:DI96"/>
    <mergeCell ref="EB85:ES85"/>
    <mergeCell ref="ET90:FK90"/>
    <mergeCell ref="CG89:CQ89"/>
    <mergeCell ref="CR89:DI89"/>
    <mergeCell ref="ET86:FK86"/>
    <mergeCell ref="CG77:CQ78"/>
    <mergeCell ref="ET80:FK80"/>
    <mergeCell ref="BZ79:CF79"/>
    <mergeCell ref="CG79:CQ79"/>
    <mergeCell ref="CR79:DI79"/>
    <mergeCell ref="BZ80:CF80"/>
    <mergeCell ref="CG80:CQ80"/>
    <mergeCell ref="CR80:DI80"/>
    <mergeCell ref="DJ80:EA80"/>
    <mergeCell ref="ET79:FK79"/>
    <mergeCell ref="CR81:DI81"/>
    <mergeCell ref="EB79:ES79"/>
    <mergeCell ref="EB80:ES80"/>
    <mergeCell ref="EB86:ES86"/>
    <mergeCell ref="BZ85:CF85"/>
    <mergeCell ref="CG85:CQ85"/>
    <mergeCell ref="CR85:DI85"/>
    <mergeCell ref="DJ85:EA85"/>
    <mergeCell ref="BZ86:CF86"/>
    <mergeCell ref="CG86:CQ86"/>
    <mergeCell ref="CR86:DI86"/>
    <mergeCell ref="BZ84:CF84"/>
    <mergeCell ref="BZ82:CF82"/>
    <mergeCell ref="DJ79:EA79"/>
    <mergeCell ref="DJ76:EA76"/>
    <mergeCell ref="BZ77:CF78"/>
    <mergeCell ref="A139:BY139"/>
    <mergeCell ref="A142:BY142"/>
    <mergeCell ref="CR152:DI152"/>
    <mergeCell ref="DN152:EK152"/>
    <mergeCell ref="CG105:CQ105"/>
    <mergeCell ref="EB127:ES127"/>
    <mergeCell ref="EB126:ES126"/>
    <mergeCell ref="CG115:CQ115"/>
    <mergeCell ref="CR115:DI115"/>
    <mergeCell ref="DJ115:EA115"/>
    <mergeCell ref="CG120:CQ121"/>
    <mergeCell ref="CR120:DI121"/>
    <mergeCell ref="DJ120:EA121"/>
    <mergeCell ref="CR118:DI118"/>
    <mergeCell ref="BZ109:CF109"/>
    <mergeCell ref="CG109:CQ109"/>
    <mergeCell ref="CR109:DI109"/>
    <mergeCell ref="BZ108:CF108"/>
    <mergeCell ref="CG108:CQ108"/>
    <mergeCell ref="CR108:DI108"/>
    <mergeCell ref="BZ95:CF96"/>
    <mergeCell ref="N161:AK161"/>
    <mergeCell ref="AP161:BG161"/>
    <mergeCell ref="BL161:CI161"/>
    <mergeCell ref="DL159:EI159"/>
    <mergeCell ref="CN161:DK161"/>
    <mergeCell ref="EB139:ES139"/>
    <mergeCell ref="ET139:FK139"/>
    <mergeCell ref="DJ128:EA129"/>
    <mergeCell ref="DJ136:EA136"/>
    <mergeCell ref="DJ137:EA137"/>
    <mergeCell ref="CR139:DI139"/>
    <mergeCell ref="DJ139:EA139"/>
    <mergeCell ref="A140:BY140"/>
    <mergeCell ref="BN159:CK159"/>
    <mergeCell ref="CP158:DG158"/>
    <mergeCell ref="DL158:EI158"/>
    <mergeCell ref="CP159:DG159"/>
    <mergeCell ref="ET138:FK138"/>
    <mergeCell ref="BZ132:CF133"/>
    <mergeCell ref="BZ128:CF129"/>
    <mergeCell ref="CG128:CQ129"/>
    <mergeCell ref="ET132:FK133"/>
    <mergeCell ref="EB130:ES130"/>
    <mergeCell ref="ET130:FK130"/>
    <mergeCell ref="BL162:CI162"/>
    <mergeCell ref="BZ155:FK155"/>
    <mergeCell ref="BZ156:FK156"/>
    <mergeCell ref="BN158:CK158"/>
    <mergeCell ref="EB140:ES141"/>
    <mergeCell ref="EB128:ES129"/>
    <mergeCell ref="ET128:FK129"/>
    <mergeCell ref="EB136:ES136"/>
    <mergeCell ref="ET136:FK136"/>
    <mergeCell ref="EB131:ES131"/>
    <mergeCell ref="ET131:FK131"/>
    <mergeCell ref="EB132:ES133"/>
    <mergeCell ref="CR153:DI153"/>
    <mergeCell ref="DN153:EK153"/>
    <mergeCell ref="CR132:DI133"/>
    <mergeCell ref="DJ132:EA133"/>
    <mergeCell ref="EB138:ES138"/>
    <mergeCell ref="A65:BY65"/>
    <mergeCell ref="CR75:DI75"/>
    <mergeCell ref="A70:BY70"/>
    <mergeCell ref="A71:BY71"/>
    <mergeCell ref="ET67:FK67"/>
    <mergeCell ref="A75:BY75"/>
    <mergeCell ref="EB75:ES75"/>
    <mergeCell ref="CR77:DI78"/>
    <mergeCell ref="DJ77:EA78"/>
    <mergeCell ref="DJ75:EA75"/>
    <mergeCell ref="ET75:FK75"/>
    <mergeCell ref="ET69:FK70"/>
    <mergeCell ref="BZ71:CF71"/>
    <mergeCell ref="CG71:CQ71"/>
    <mergeCell ref="CR71:DI71"/>
    <mergeCell ref="CR74:DI74"/>
    <mergeCell ref="BZ69:CF70"/>
    <mergeCell ref="CG69:CQ70"/>
    <mergeCell ref="DJ72:EA72"/>
    <mergeCell ref="CR67:DI67"/>
    <mergeCell ref="BZ76:CF76"/>
    <mergeCell ref="CG76:CQ76"/>
    <mergeCell ref="CR76:DI76"/>
    <mergeCell ref="EB69:ES70"/>
    <mergeCell ref="CG64:CQ64"/>
    <mergeCell ref="CR64:DI64"/>
    <mergeCell ref="DJ64:EA64"/>
    <mergeCell ref="CG63:CQ63"/>
    <mergeCell ref="BZ63:CF63"/>
    <mergeCell ref="CR63:DI63"/>
    <mergeCell ref="ET76:FK76"/>
    <mergeCell ref="EB77:ES78"/>
    <mergeCell ref="ET77:FK78"/>
    <mergeCell ref="EB76:ES76"/>
    <mergeCell ref="EB64:ES64"/>
    <mergeCell ref="CR69:DI70"/>
    <mergeCell ref="DJ69:EA70"/>
    <mergeCell ref="EB72:ES72"/>
    <mergeCell ref="CG72:CQ72"/>
    <mergeCell ref="CR72:DI72"/>
    <mergeCell ref="ET60:FK60"/>
    <mergeCell ref="EB59:ES59"/>
    <mergeCell ref="EB65:ES66"/>
    <mergeCell ref="EB74:ES74"/>
    <mergeCell ref="ET74:FK74"/>
    <mergeCell ref="ET61:FK62"/>
    <mergeCell ref="EB61:ES62"/>
    <mergeCell ref="ET59:FK59"/>
    <mergeCell ref="EB60:ES60"/>
    <mergeCell ref="ET63:FK63"/>
    <mergeCell ref="ET68:FK68"/>
    <mergeCell ref="EB68:ES68"/>
    <mergeCell ref="ET65:FK66"/>
    <mergeCell ref="EB67:ES67"/>
    <mergeCell ref="ET64:FK64"/>
    <mergeCell ref="EB63:ES63"/>
    <mergeCell ref="A60:BY60"/>
    <mergeCell ref="BZ60:CF60"/>
    <mergeCell ref="CG60:CQ60"/>
    <mergeCell ref="A61:BY61"/>
    <mergeCell ref="DJ71:EA71"/>
    <mergeCell ref="CR61:DI62"/>
    <mergeCell ref="CR68:DI68"/>
    <mergeCell ref="DJ68:EA68"/>
    <mergeCell ref="CN162:DK162"/>
    <mergeCell ref="BZ65:CF66"/>
    <mergeCell ref="CG65:CQ66"/>
    <mergeCell ref="CR65:DI66"/>
    <mergeCell ref="DJ65:EA66"/>
    <mergeCell ref="BZ74:CF74"/>
    <mergeCell ref="CG74:CQ74"/>
    <mergeCell ref="BZ75:CF75"/>
    <mergeCell ref="CG75:CQ75"/>
    <mergeCell ref="CG139:CQ139"/>
    <mergeCell ref="BZ147:CF147"/>
    <mergeCell ref="CG147:CQ147"/>
    <mergeCell ref="CR147:DI147"/>
    <mergeCell ref="DJ147:EA147"/>
    <mergeCell ref="DJ63:EA63"/>
    <mergeCell ref="BZ64:CF64"/>
    <mergeCell ref="BZ56:CF56"/>
    <mergeCell ref="CG56:CQ56"/>
    <mergeCell ref="CR56:DI56"/>
    <mergeCell ref="BZ59:CF59"/>
    <mergeCell ref="CG59:CQ59"/>
    <mergeCell ref="DJ56:EA56"/>
    <mergeCell ref="DJ59:EA59"/>
    <mergeCell ref="CR59:DI59"/>
    <mergeCell ref="A57:BY57"/>
    <mergeCell ref="A58:BY58"/>
    <mergeCell ref="A59:BY59"/>
    <mergeCell ref="A48:BY48"/>
    <mergeCell ref="A44:BY44"/>
    <mergeCell ref="A45:BY45"/>
    <mergeCell ref="A29:BY29"/>
    <mergeCell ref="A34:BY34"/>
    <mergeCell ref="A30:BY30"/>
    <mergeCell ref="A43:BY43"/>
    <mergeCell ref="BZ21:CF22"/>
    <mergeCell ref="BZ23:CF23"/>
    <mergeCell ref="BZ24:CF24"/>
    <mergeCell ref="BZ27:CF27"/>
    <mergeCell ref="BZ25:CF26"/>
    <mergeCell ref="A41:BY41"/>
    <mergeCell ref="A27:BY27"/>
    <mergeCell ref="A38:BY38"/>
    <mergeCell ref="BZ38:CF38"/>
    <mergeCell ref="A33:BY33"/>
    <mergeCell ref="BZ33:CF34"/>
    <mergeCell ref="BZ31:CF31"/>
    <mergeCell ref="BZ32:CF32"/>
    <mergeCell ref="A31:BY31"/>
    <mergeCell ref="A32:BY32"/>
    <mergeCell ref="A36:BY36"/>
    <mergeCell ref="DJ24:EA24"/>
    <mergeCell ref="DJ23:EA23"/>
    <mergeCell ref="EB15:ES15"/>
    <mergeCell ref="DJ18:EA18"/>
    <mergeCell ref="DJ19:EA19"/>
    <mergeCell ref="DJ20:EA20"/>
    <mergeCell ref="A19:BY19"/>
    <mergeCell ref="A20:BY20"/>
    <mergeCell ref="A28:BY28"/>
    <mergeCell ref="A26:BY26"/>
    <mergeCell ref="CG23:CQ23"/>
    <mergeCell ref="CR23:DI23"/>
    <mergeCell ref="CG25:CQ26"/>
    <mergeCell ref="BZ19:CF19"/>
    <mergeCell ref="A21:BY21"/>
    <mergeCell ref="CG21:CQ22"/>
    <mergeCell ref="CR21:DI22"/>
    <mergeCell ref="DJ21:EA22"/>
    <mergeCell ref="EB21:ES22"/>
    <mergeCell ref="ET28:FK29"/>
    <mergeCell ref="EB16:ES16"/>
    <mergeCell ref="ET16:FK16"/>
    <mergeCell ref="ET21:FK22"/>
    <mergeCell ref="ET23:FK23"/>
    <mergeCell ref="ET18:FK18"/>
    <mergeCell ref="ET24:FK24"/>
    <mergeCell ref="ET27:FK27"/>
    <mergeCell ref="ET25:FK26"/>
    <mergeCell ref="EB17:ES17"/>
    <mergeCell ref="EB23:ES23"/>
    <mergeCell ref="EB25:ES26"/>
    <mergeCell ref="EB24:ES24"/>
    <mergeCell ref="EB19:ES19"/>
    <mergeCell ref="ET19:FK19"/>
    <mergeCell ref="ET20:FK20"/>
    <mergeCell ref="EB18:ES18"/>
    <mergeCell ref="EB20:ES20"/>
    <mergeCell ref="ET17:FK17"/>
    <mergeCell ref="EB27:ES27"/>
    <mergeCell ref="EB28:ES29"/>
    <mergeCell ref="BZ20:CF20"/>
    <mergeCell ref="BZ28:CF29"/>
    <mergeCell ref="BZ30:CF30"/>
    <mergeCell ref="CG24:CQ24"/>
    <mergeCell ref="CG27:CQ27"/>
    <mergeCell ref="CR27:DI27"/>
    <mergeCell ref="CG19:CQ19"/>
    <mergeCell ref="CR19:DI19"/>
    <mergeCell ref="CG20:CQ20"/>
    <mergeCell ref="CR20:DI20"/>
    <mergeCell ref="CG28:CQ29"/>
    <mergeCell ref="CR24:DI24"/>
    <mergeCell ref="DJ27:EA27"/>
    <mergeCell ref="CR25:DI26"/>
    <mergeCell ref="DJ25:EA26"/>
    <mergeCell ref="CG31:CQ31"/>
    <mergeCell ref="CR31:DI31"/>
    <mergeCell ref="DJ28:EA29"/>
    <mergeCell ref="CR28:DI29"/>
    <mergeCell ref="CR30:DI30"/>
    <mergeCell ref="DJ30:EA30"/>
    <mergeCell ref="DJ31:EA31"/>
    <mergeCell ref="CR38:DI38"/>
    <mergeCell ref="BZ41:CF41"/>
    <mergeCell ref="BZ42:CF42"/>
    <mergeCell ref="BZ35:CF35"/>
    <mergeCell ref="CG41:CQ41"/>
    <mergeCell ref="CR41:DI41"/>
    <mergeCell ref="CG38:CQ38"/>
    <mergeCell ref="CG42:CQ42"/>
    <mergeCell ref="CR42:DI42"/>
    <mergeCell ref="CG40:CQ40"/>
    <mergeCell ref="CR40:DI40"/>
    <mergeCell ref="BZ37:CF37"/>
    <mergeCell ref="CR37:DI37"/>
    <mergeCell ref="ET42:FK42"/>
    <mergeCell ref="DJ47:EA47"/>
    <mergeCell ref="DJ46:EA46"/>
    <mergeCell ref="EB42:ES42"/>
    <mergeCell ref="EB44:ES45"/>
    <mergeCell ref="DJ44:EA45"/>
    <mergeCell ref="EB40:ES40"/>
    <mergeCell ref="EB37:ES37"/>
    <mergeCell ref="DJ38:EA38"/>
    <mergeCell ref="EB38:ES38"/>
    <mergeCell ref="ET41:FK41"/>
    <mergeCell ref="ET40:FK40"/>
    <mergeCell ref="ET38:FK38"/>
    <mergeCell ref="ET37:FK37"/>
    <mergeCell ref="EB41:ES41"/>
    <mergeCell ref="DJ41:EA41"/>
    <mergeCell ref="EB43:ES43"/>
    <mergeCell ref="ET43:FK43"/>
    <mergeCell ref="EB47:ES47"/>
    <mergeCell ref="ET47:FK47"/>
    <mergeCell ref="EB46:ES46"/>
    <mergeCell ref="ET46:FK46"/>
    <mergeCell ref="ET44:FK45"/>
    <mergeCell ref="DJ37:EA37"/>
    <mergeCell ref="ET14:FK14"/>
    <mergeCell ref="DJ15:EA15"/>
    <mergeCell ref="DJ16:EA16"/>
    <mergeCell ref="AJ3:EB3"/>
    <mergeCell ref="BS5:CP5"/>
    <mergeCell ref="ET9:FK9"/>
    <mergeCell ref="ET10:FK10"/>
    <mergeCell ref="ET8:FK8"/>
    <mergeCell ref="ET6:FK6"/>
    <mergeCell ref="ET7:FK7"/>
    <mergeCell ref="CQ5:CT5"/>
    <mergeCell ref="AI7:EA7"/>
    <mergeCell ref="ET11:FK11"/>
    <mergeCell ref="ET12:FK12"/>
    <mergeCell ref="ET3:FK3"/>
    <mergeCell ref="ET4:FK4"/>
    <mergeCell ref="ET5:FK5"/>
    <mergeCell ref="ET15:FK15"/>
    <mergeCell ref="A14:BY14"/>
    <mergeCell ref="A15:BY15"/>
    <mergeCell ref="BZ14:CF14"/>
    <mergeCell ref="BZ15:CF15"/>
    <mergeCell ref="BZ16:CF16"/>
    <mergeCell ref="CG14:CQ14"/>
    <mergeCell ref="CU5:CW5"/>
    <mergeCell ref="CR14:DI14"/>
    <mergeCell ref="CG17:CQ17"/>
    <mergeCell ref="CR17:DI17"/>
    <mergeCell ref="CR16:DI16"/>
    <mergeCell ref="CR15:DI15"/>
    <mergeCell ref="AI8:EA8"/>
    <mergeCell ref="AE6:ED6"/>
    <mergeCell ref="A17:BY17"/>
    <mergeCell ref="A16:BY16"/>
    <mergeCell ref="BZ17:CF17"/>
    <mergeCell ref="DJ14:EA14"/>
    <mergeCell ref="EB14:ES14"/>
    <mergeCell ref="CG15:CQ15"/>
    <mergeCell ref="CG16:CQ16"/>
    <mergeCell ref="DJ17:EA17"/>
    <mergeCell ref="A25:BY25"/>
    <mergeCell ref="BZ18:CF18"/>
    <mergeCell ref="BZ40:CF40"/>
    <mergeCell ref="BZ36:CF36"/>
    <mergeCell ref="BZ48:CF48"/>
    <mergeCell ref="CG48:CQ48"/>
    <mergeCell ref="CG37:CQ37"/>
    <mergeCell ref="CR48:DI48"/>
    <mergeCell ref="BZ43:CF43"/>
    <mergeCell ref="CG43:CQ43"/>
    <mergeCell ref="CR43:DI43"/>
    <mergeCell ref="BZ46:CF46"/>
    <mergeCell ref="BZ44:CF45"/>
    <mergeCell ref="CG44:CQ45"/>
    <mergeCell ref="CR44:DI45"/>
    <mergeCell ref="A46:BY46"/>
    <mergeCell ref="A47:BY47"/>
    <mergeCell ref="CG46:CQ46"/>
    <mergeCell ref="CR46:DI46"/>
    <mergeCell ref="CG35:CQ35"/>
    <mergeCell ref="A42:BY42"/>
    <mergeCell ref="CG18:CQ18"/>
    <mergeCell ref="CR18:DI18"/>
    <mergeCell ref="A18:BY18"/>
    <mergeCell ref="ET51:FK51"/>
    <mergeCell ref="ET48:FK48"/>
    <mergeCell ref="BZ47:CF47"/>
    <mergeCell ref="CG47:CQ47"/>
    <mergeCell ref="CR47:DI47"/>
    <mergeCell ref="BZ51:CF51"/>
    <mergeCell ref="CG51:CQ51"/>
    <mergeCell ref="CR51:DI51"/>
    <mergeCell ref="EB48:ES48"/>
    <mergeCell ref="DJ51:EA51"/>
    <mergeCell ref="ET49:FK50"/>
    <mergeCell ref="EB49:ES50"/>
    <mergeCell ref="BZ49:CF50"/>
    <mergeCell ref="CG49:CQ50"/>
    <mergeCell ref="CR49:DI50"/>
    <mergeCell ref="A63:BY63"/>
    <mergeCell ref="A64:BY64"/>
    <mergeCell ref="EB54:ES54"/>
    <mergeCell ref="ET54:FK54"/>
    <mergeCell ref="DJ55:EA55"/>
    <mergeCell ref="EB55:ES55"/>
    <mergeCell ref="ET55:FK55"/>
    <mergeCell ref="A56:BY56"/>
    <mergeCell ref="ET52:FK52"/>
    <mergeCell ref="BZ53:CF53"/>
    <mergeCell ref="CG53:CQ53"/>
    <mergeCell ref="CR53:DI53"/>
    <mergeCell ref="DJ53:EA53"/>
    <mergeCell ref="EB53:ES53"/>
    <mergeCell ref="ET53:FK53"/>
    <mergeCell ref="BZ52:CF52"/>
    <mergeCell ref="CG52:CQ52"/>
    <mergeCell ref="ET56:FK56"/>
    <mergeCell ref="BZ57:CF58"/>
    <mergeCell ref="CG57:CQ58"/>
    <mergeCell ref="CR57:DI58"/>
    <mergeCell ref="DJ57:EA58"/>
    <mergeCell ref="EB57:ES58"/>
    <mergeCell ref="ET57:FK58"/>
    <mergeCell ref="DJ54:EA54"/>
    <mergeCell ref="BZ54:CF54"/>
    <mergeCell ref="CG54:CQ54"/>
    <mergeCell ref="CR54:DI54"/>
    <mergeCell ref="BZ55:CF55"/>
    <mergeCell ref="CG55:CQ55"/>
    <mergeCell ref="BZ139:CF139"/>
    <mergeCell ref="A55:BY55"/>
    <mergeCell ref="BZ67:CF67"/>
    <mergeCell ref="CG67:CQ67"/>
    <mergeCell ref="BZ68:CF68"/>
    <mergeCell ref="A82:BY82"/>
    <mergeCell ref="A80:BY80"/>
    <mergeCell ref="A84:BY84"/>
    <mergeCell ref="A83:BY83"/>
    <mergeCell ref="A81:BY81"/>
    <mergeCell ref="A88:BY88"/>
    <mergeCell ref="A89:BY89"/>
    <mergeCell ref="A90:BY90"/>
    <mergeCell ref="A91:BY91"/>
    <mergeCell ref="A92:BY92"/>
    <mergeCell ref="A93:BY93"/>
    <mergeCell ref="A104:BY104"/>
    <mergeCell ref="A62:BY62"/>
    <mergeCell ref="A143:BY143"/>
    <mergeCell ref="A144:BY144"/>
    <mergeCell ref="A145:BY145"/>
    <mergeCell ref="A146:BY146"/>
    <mergeCell ref="ET140:FK141"/>
    <mergeCell ref="EB142:ES142"/>
    <mergeCell ref="ET142:FK142"/>
    <mergeCell ref="BZ140:CF141"/>
    <mergeCell ref="CG140:CQ141"/>
    <mergeCell ref="CR140:DI141"/>
    <mergeCell ref="DJ140:EA141"/>
    <mergeCell ref="BZ142:CF142"/>
    <mergeCell ref="CG142:CQ142"/>
    <mergeCell ref="CR142:DI142"/>
    <mergeCell ref="DJ142:EA142"/>
    <mergeCell ref="BZ143:CF143"/>
    <mergeCell ref="CG143:CQ143"/>
    <mergeCell ref="CR143:DI143"/>
    <mergeCell ref="DJ143:EA143"/>
    <mergeCell ref="EB143:ES143"/>
    <mergeCell ref="ET143:FK143"/>
    <mergeCell ref="A141:BY141"/>
    <mergeCell ref="ET144:FK145"/>
    <mergeCell ref="BZ146:CF146"/>
    <mergeCell ref="ET146:FK146"/>
    <mergeCell ref="BZ144:CF145"/>
    <mergeCell ref="CG144:CQ145"/>
    <mergeCell ref="CR144:DI145"/>
    <mergeCell ref="DJ144:EA145"/>
    <mergeCell ref="CG146:CQ146"/>
    <mergeCell ref="CR146:DI146"/>
    <mergeCell ref="DJ146:EA146"/>
    <mergeCell ref="EB146:ES146"/>
    <mergeCell ref="ET147:FK147"/>
    <mergeCell ref="EB148:ES149"/>
    <mergeCell ref="ET148:FK149"/>
    <mergeCell ref="BZ148:CF149"/>
    <mergeCell ref="CG148:CQ149"/>
    <mergeCell ref="CR148:DI149"/>
    <mergeCell ref="DJ148:EA149"/>
    <mergeCell ref="AB164:AE164"/>
    <mergeCell ref="AF164:AH164"/>
    <mergeCell ref="EB150:ES150"/>
    <mergeCell ref="ET150:FK150"/>
    <mergeCell ref="BZ150:CF150"/>
    <mergeCell ref="CG150:CQ150"/>
    <mergeCell ref="CR150:DI150"/>
    <mergeCell ref="DJ150:EA150"/>
    <mergeCell ref="O153:AF153"/>
    <mergeCell ref="AK153:BH153"/>
    <mergeCell ref="O152:AF152"/>
    <mergeCell ref="AK152:BH152"/>
    <mergeCell ref="A147:BY147"/>
    <mergeCell ref="A148:BY148"/>
    <mergeCell ref="A149:BY149"/>
    <mergeCell ref="N162:AK162"/>
    <mergeCell ref="AP162:BG162"/>
    <mergeCell ref="A164:B164"/>
    <mergeCell ref="C164:F164"/>
    <mergeCell ref="G164:H164"/>
    <mergeCell ref="J164:AA164"/>
    <mergeCell ref="A40:BY40"/>
    <mergeCell ref="A22:BY22"/>
    <mergeCell ref="A23:BY23"/>
    <mergeCell ref="A24:BY24"/>
    <mergeCell ref="A35:BY35"/>
    <mergeCell ref="A37:BY37"/>
    <mergeCell ref="A49:BY49"/>
    <mergeCell ref="A50:BY50"/>
    <mergeCell ref="A51:BY51"/>
    <mergeCell ref="A52:BY52"/>
    <mergeCell ref="A53:BY53"/>
    <mergeCell ref="A54:BY54"/>
    <mergeCell ref="A66:BY66"/>
    <mergeCell ref="A67:BY67"/>
    <mergeCell ref="A68:BY68"/>
    <mergeCell ref="A86:BY86"/>
    <mergeCell ref="A87:BY87"/>
    <mergeCell ref="A77:BY77"/>
    <mergeCell ref="A78:BY78"/>
    <mergeCell ref="A79:BY79"/>
    <mergeCell ref="A129:BY129"/>
    <mergeCell ref="A132:BY132"/>
    <mergeCell ref="A131:BY131"/>
    <mergeCell ref="A100:BY100"/>
    <mergeCell ref="A101:BY101"/>
    <mergeCell ref="A114:BY114"/>
    <mergeCell ref="A109:BY109"/>
    <mergeCell ref="A107:BY107"/>
    <mergeCell ref="A108:BY108"/>
    <mergeCell ref="A113:BY113"/>
    <mergeCell ref="A122:BY122"/>
    <mergeCell ref="A123:BY123"/>
    <mergeCell ref="A124:BY124"/>
    <mergeCell ref="A126:BY126"/>
    <mergeCell ref="A130:BY130"/>
    <mergeCell ref="A125:BY125"/>
    <mergeCell ref="A127:BY127"/>
    <mergeCell ref="A128:BY128"/>
    <mergeCell ref="A69:BY69"/>
    <mergeCell ref="BZ81:CF81"/>
    <mergeCell ref="CG81:CQ81"/>
    <mergeCell ref="A121:BY121"/>
    <mergeCell ref="A119:BY119"/>
    <mergeCell ref="A120:BY120"/>
    <mergeCell ref="A94:BY94"/>
    <mergeCell ref="A95:BY95"/>
    <mergeCell ref="A103:BY103"/>
    <mergeCell ref="A117:BY117"/>
    <mergeCell ref="A118:BY118"/>
    <mergeCell ref="A105:BY105"/>
    <mergeCell ref="A96:BY96"/>
    <mergeCell ref="A97:BY97"/>
    <mergeCell ref="A98:BY98"/>
    <mergeCell ref="A99:BY99"/>
    <mergeCell ref="A102:BY102"/>
    <mergeCell ref="A76:BY76"/>
    <mergeCell ref="A74:BY74"/>
    <mergeCell ref="CG114:CQ114"/>
    <mergeCell ref="CG111:CQ111"/>
    <mergeCell ref="BZ107:CF107"/>
    <mergeCell ref="BZ103:CF104"/>
    <mergeCell ref="BZ105:CF105"/>
  </mergeCells>
  <phoneticPr fontId="0" type="noConversion"/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GV165"/>
  <sheetViews>
    <sheetView topLeftCell="U142" zoomScaleNormal="100" zoomScaleSheetLayoutView="100" workbookViewId="0">
      <selection activeCell="DJ148" sqref="DJ148:EA149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7.7109375" style="32" bestFit="1" customWidth="1"/>
    <col min="170" max="170" width="0.85546875" style="32"/>
    <col min="171" max="193" width="0.85546875" style="1"/>
    <col min="194" max="194" width="4.140625" style="1" customWidth="1"/>
    <col min="195" max="197" width="0.85546875" style="1"/>
    <col min="198" max="198" width="2.7109375" style="1" customWidth="1"/>
    <col min="199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90" t="s">
        <v>237</v>
      </c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34"/>
      <c r="ED3" s="34"/>
      <c r="ET3" s="263" t="s">
        <v>16</v>
      </c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5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266" t="s">
        <v>162</v>
      </c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8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83" t="s">
        <v>242</v>
      </c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178">
        <v>20</v>
      </c>
      <c r="CR5" s="178"/>
      <c r="CS5" s="178"/>
      <c r="CT5" s="178"/>
      <c r="CU5" s="252" t="s">
        <v>251</v>
      </c>
      <c r="CV5" s="252"/>
      <c r="CW5" s="252"/>
      <c r="CX5" s="32" t="s">
        <v>29</v>
      </c>
      <c r="ER5" s="35" t="s">
        <v>18</v>
      </c>
      <c r="ET5" s="257" t="s">
        <v>243</v>
      </c>
      <c r="EU5" s="258"/>
      <c r="EV5" s="258"/>
      <c r="EW5" s="258"/>
      <c r="EX5" s="258"/>
      <c r="EY5" s="258"/>
      <c r="EZ5" s="258"/>
      <c r="FA5" s="258"/>
      <c r="FB5" s="258"/>
      <c r="FC5" s="258"/>
      <c r="FD5" s="258"/>
      <c r="FE5" s="258"/>
      <c r="FF5" s="258"/>
      <c r="FG5" s="258"/>
      <c r="FH5" s="258"/>
      <c r="FI5" s="258"/>
      <c r="FJ5" s="258"/>
      <c r="FK5" s="259"/>
    </row>
    <row r="6" spans="1:170" ht="13.5" customHeight="1">
      <c r="A6" s="5" t="s">
        <v>167</v>
      </c>
      <c r="AE6" s="179" t="s">
        <v>247</v>
      </c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R6" s="35" t="s">
        <v>19</v>
      </c>
      <c r="ET6" s="257" t="s">
        <v>244</v>
      </c>
      <c r="EU6" s="258"/>
      <c r="EV6" s="258"/>
      <c r="EW6" s="258"/>
      <c r="EX6" s="258"/>
      <c r="EY6" s="258"/>
      <c r="EZ6" s="258"/>
      <c r="FA6" s="258"/>
      <c r="FB6" s="258"/>
      <c r="FC6" s="258"/>
      <c r="FD6" s="258"/>
      <c r="FE6" s="258"/>
      <c r="FF6" s="258"/>
      <c r="FG6" s="258"/>
      <c r="FH6" s="258"/>
      <c r="FI6" s="258"/>
      <c r="FJ6" s="258"/>
      <c r="FK6" s="259"/>
    </row>
    <row r="7" spans="1:170" ht="13.5" customHeight="1">
      <c r="A7" s="5" t="s">
        <v>168</v>
      </c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T7" s="257"/>
      <c r="EU7" s="258"/>
      <c r="EV7" s="258"/>
      <c r="EW7" s="258"/>
      <c r="EX7" s="258"/>
      <c r="EY7" s="258"/>
      <c r="EZ7" s="258"/>
      <c r="FA7" s="258"/>
      <c r="FB7" s="258"/>
      <c r="FC7" s="258"/>
      <c r="FD7" s="258"/>
      <c r="FE7" s="258"/>
      <c r="FF7" s="258"/>
      <c r="FG7" s="258"/>
      <c r="FH7" s="258"/>
      <c r="FI7" s="258"/>
      <c r="FJ7" s="258"/>
      <c r="FK7" s="259"/>
    </row>
    <row r="8" spans="1:170" ht="13.5" customHeight="1">
      <c r="A8" s="5" t="s">
        <v>169</v>
      </c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R8" s="35" t="s">
        <v>20</v>
      </c>
      <c r="ET8" s="257" t="s">
        <v>245</v>
      </c>
      <c r="EU8" s="258"/>
      <c r="EV8" s="258"/>
      <c r="EW8" s="258"/>
      <c r="EX8" s="258"/>
      <c r="EY8" s="258"/>
      <c r="EZ8" s="258"/>
      <c r="FA8" s="258"/>
      <c r="FB8" s="258"/>
      <c r="FC8" s="258"/>
      <c r="FD8" s="258"/>
      <c r="FE8" s="258"/>
      <c r="FF8" s="258"/>
      <c r="FG8" s="258"/>
      <c r="FH8" s="258"/>
      <c r="FI8" s="258"/>
      <c r="FJ8" s="258"/>
      <c r="FK8" s="259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57"/>
      <c r="EU9" s="258"/>
      <c r="EV9" s="258"/>
      <c r="EW9" s="258"/>
      <c r="EX9" s="258"/>
      <c r="EY9" s="258"/>
      <c r="EZ9" s="258"/>
      <c r="FA9" s="258"/>
      <c r="FB9" s="258"/>
      <c r="FC9" s="258"/>
      <c r="FD9" s="258"/>
      <c r="FE9" s="258"/>
      <c r="FF9" s="258"/>
      <c r="FG9" s="258"/>
      <c r="FH9" s="258"/>
      <c r="FI9" s="258"/>
      <c r="FJ9" s="258"/>
      <c r="FK9" s="259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57" t="s">
        <v>246</v>
      </c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9"/>
    </row>
    <row r="11" spans="1:170" ht="14.1" customHeight="1">
      <c r="A11" s="10" t="s">
        <v>236</v>
      </c>
      <c r="ER11" s="35"/>
      <c r="ET11" s="257"/>
      <c r="EU11" s="258"/>
      <c r="EV11" s="258"/>
      <c r="EW11" s="258"/>
      <c r="EX11" s="258"/>
      <c r="EY11" s="258"/>
      <c r="EZ11" s="258"/>
      <c r="FA11" s="258"/>
      <c r="FB11" s="258"/>
      <c r="FC11" s="258"/>
      <c r="FD11" s="258"/>
      <c r="FE11" s="258"/>
      <c r="FF11" s="258"/>
      <c r="FG11" s="258"/>
      <c r="FH11" s="258"/>
      <c r="FI11" s="258"/>
      <c r="FJ11" s="258"/>
      <c r="FK11" s="259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60" t="s">
        <v>22</v>
      </c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2"/>
    </row>
    <row r="13" spans="1:170" ht="9" customHeight="1"/>
    <row r="14" spans="1:170" s="12" customFormat="1" ht="33" customHeight="1">
      <c r="A14" s="160" t="s">
        <v>136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1"/>
      <c r="BZ14" s="123" t="s">
        <v>137</v>
      </c>
      <c r="CA14" s="123"/>
      <c r="CB14" s="123"/>
      <c r="CC14" s="123"/>
      <c r="CD14" s="123"/>
      <c r="CE14" s="123"/>
      <c r="CF14" s="123"/>
      <c r="CG14" s="123" t="s">
        <v>173</v>
      </c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253" t="s">
        <v>174</v>
      </c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 t="s">
        <v>175</v>
      </c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 t="s">
        <v>2</v>
      </c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 t="s">
        <v>1</v>
      </c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6"/>
      <c r="FL14" s="39"/>
      <c r="FM14" s="39"/>
      <c r="FN14" s="39"/>
    </row>
    <row r="15" spans="1:170" s="13" customFormat="1" ht="12" customHeight="1" thickBot="1">
      <c r="A15" s="158">
        <v>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98">
        <v>2</v>
      </c>
      <c r="CA15" s="98"/>
      <c r="CB15" s="98"/>
      <c r="CC15" s="98"/>
      <c r="CD15" s="98"/>
      <c r="CE15" s="98"/>
      <c r="CF15" s="98"/>
      <c r="CG15" s="98">
        <v>3</v>
      </c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255">
        <v>4</v>
      </c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>
        <v>5</v>
      </c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>
        <v>6</v>
      </c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>
        <v>7</v>
      </c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69"/>
      <c r="FL15" s="40"/>
      <c r="FM15" s="40"/>
      <c r="FN15" s="40"/>
    </row>
    <row r="16" spans="1:170" ht="22.5" customHeight="1">
      <c r="A16" s="191" t="s">
        <v>176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2"/>
      <c r="BZ16" s="138" t="s">
        <v>0</v>
      </c>
      <c r="CA16" s="139"/>
      <c r="CB16" s="139"/>
      <c r="CC16" s="139"/>
      <c r="CD16" s="139"/>
      <c r="CE16" s="139"/>
      <c r="CF16" s="139"/>
      <c r="CG16" s="140">
        <v>100</v>
      </c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254">
        <f>CR17+CR18+CR19+CR20+CR24+CR32+CR38</f>
        <v>227607.2</v>
      </c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>
        <f>DJ17+DJ18+DJ19+DJ20+DJ24+DJ32+DJ38</f>
        <v>10357033.109999999</v>
      </c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83">
        <f>EB17+EB18+EB19+EB20+EB24+EB32+EB38</f>
        <v>0</v>
      </c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54">
        <f>SUM(CR16:ES16)</f>
        <v>10584640.309999999</v>
      </c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70"/>
    </row>
    <row r="17" spans="1:204" ht="15" customHeight="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3"/>
      <c r="BZ17" s="65" t="s">
        <v>3</v>
      </c>
      <c r="CA17" s="66"/>
      <c r="CB17" s="66"/>
      <c r="CC17" s="66"/>
      <c r="CD17" s="66"/>
      <c r="CE17" s="66"/>
      <c r="CF17" s="66"/>
      <c r="CG17" s="97">
        <v>120</v>
      </c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33">
        <f>SUM(CR17:ES17)</f>
        <v>0</v>
      </c>
      <c r="EU17" s="233"/>
      <c r="EV17" s="233"/>
      <c r="EW17" s="233"/>
      <c r="EX17" s="233"/>
      <c r="EY17" s="233"/>
      <c r="EZ17" s="233"/>
      <c r="FA17" s="233"/>
      <c r="FB17" s="233"/>
      <c r="FC17" s="233"/>
      <c r="FD17" s="233"/>
      <c r="FE17" s="233"/>
      <c r="FF17" s="233"/>
      <c r="FG17" s="233"/>
      <c r="FH17" s="233"/>
      <c r="FI17" s="233"/>
      <c r="FJ17" s="233"/>
      <c r="FK17" s="234"/>
    </row>
    <row r="18" spans="1:204" ht="15" customHeight="1">
      <c r="A18" s="162" t="s">
        <v>177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3"/>
      <c r="BZ18" s="65" t="s">
        <v>4</v>
      </c>
      <c r="CA18" s="66"/>
      <c r="CB18" s="66"/>
      <c r="CC18" s="66"/>
      <c r="CD18" s="66"/>
      <c r="CE18" s="66"/>
      <c r="CF18" s="66"/>
      <c r="CG18" s="97">
        <v>130</v>
      </c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0">
        <f>1874916.59-104729.3</f>
        <v>1770187.29</v>
      </c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33">
        <f>SUM(CR18:ES18)</f>
        <v>1770187.29</v>
      </c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4"/>
      <c r="FM18" s="219" t="s">
        <v>267</v>
      </c>
      <c r="FN18" s="220"/>
      <c r="FO18" s="220"/>
      <c r="FP18" s="220"/>
      <c r="FQ18" s="220"/>
      <c r="FR18" s="220"/>
      <c r="FS18" s="220"/>
      <c r="FT18" s="220"/>
      <c r="FU18" s="220"/>
      <c r="FV18" s="220"/>
      <c r="FW18" s="220"/>
      <c r="FX18" s="220"/>
      <c r="FY18" s="220"/>
      <c r="FZ18" s="220"/>
      <c r="GA18" s="220"/>
      <c r="GB18" s="220"/>
      <c r="GC18" s="220"/>
      <c r="GD18" s="221"/>
      <c r="GE18" s="301" t="s">
        <v>280</v>
      </c>
      <c r="GF18" s="302"/>
      <c r="GG18" s="302"/>
      <c r="GH18" s="302"/>
      <c r="GI18" s="302"/>
      <c r="GJ18" s="302"/>
      <c r="GK18" s="302"/>
      <c r="GL18" s="302"/>
      <c r="GM18" s="302"/>
      <c r="GN18" s="302"/>
      <c r="GO18" s="302"/>
      <c r="GP18" s="302"/>
      <c r="GQ18" s="302"/>
      <c r="GR18" s="302"/>
      <c r="GS18" s="302"/>
      <c r="GT18" s="302"/>
      <c r="GU18" s="302"/>
      <c r="GV18" s="303"/>
    </row>
    <row r="19" spans="1:204" ht="15" customHeight="1">
      <c r="A19" s="162" t="s">
        <v>178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3"/>
      <c r="BZ19" s="65" t="s">
        <v>5</v>
      </c>
      <c r="CA19" s="66"/>
      <c r="CB19" s="66"/>
      <c r="CC19" s="66"/>
      <c r="CD19" s="66"/>
      <c r="CE19" s="66"/>
      <c r="CF19" s="66"/>
      <c r="CG19" s="97">
        <v>140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33">
        <f>SUM(CR19:ES19)</f>
        <v>0</v>
      </c>
      <c r="EU19" s="233"/>
      <c r="EV19" s="233"/>
      <c r="EW19" s="233"/>
      <c r="EX19" s="233"/>
      <c r="EY19" s="233"/>
      <c r="EZ19" s="233"/>
      <c r="FA19" s="233"/>
      <c r="FB19" s="233"/>
      <c r="FC19" s="233"/>
      <c r="FD19" s="233"/>
      <c r="FE19" s="233"/>
      <c r="FF19" s="233"/>
      <c r="FG19" s="233"/>
      <c r="FH19" s="233"/>
      <c r="FI19" s="233"/>
      <c r="FJ19" s="233"/>
      <c r="FK19" s="234"/>
      <c r="FM19" s="222"/>
      <c r="FN19" s="223"/>
      <c r="FO19" s="223"/>
      <c r="FP19" s="223"/>
      <c r="FQ19" s="223"/>
      <c r="FR19" s="223"/>
      <c r="FS19" s="223"/>
      <c r="FT19" s="223"/>
      <c r="FU19" s="223"/>
      <c r="FV19" s="223"/>
      <c r="FW19" s="223"/>
      <c r="FX19" s="223"/>
      <c r="FY19" s="223"/>
      <c r="FZ19" s="223"/>
      <c r="GA19" s="223"/>
      <c r="GB19" s="223"/>
      <c r="GC19" s="223"/>
      <c r="GD19" s="224"/>
      <c r="GE19" s="304"/>
      <c r="GF19" s="305"/>
      <c r="GG19" s="305"/>
      <c r="GH19" s="305"/>
      <c r="GI19" s="305"/>
      <c r="GJ19" s="305"/>
      <c r="GK19" s="305"/>
      <c r="GL19" s="305"/>
      <c r="GM19" s="305"/>
      <c r="GN19" s="305"/>
      <c r="GO19" s="305"/>
      <c r="GP19" s="305"/>
      <c r="GQ19" s="305"/>
      <c r="GR19" s="305"/>
      <c r="GS19" s="305"/>
      <c r="GT19" s="305"/>
      <c r="GU19" s="305"/>
      <c r="GV19" s="306"/>
    </row>
    <row r="20" spans="1:204" ht="15" customHeight="1">
      <c r="A20" s="162" t="s">
        <v>145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3"/>
      <c r="BZ20" s="65" t="s">
        <v>6</v>
      </c>
      <c r="CA20" s="66"/>
      <c r="CB20" s="66"/>
      <c r="CC20" s="66"/>
      <c r="CD20" s="66"/>
      <c r="CE20" s="66"/>
      <c r="CF20" s="66"/>
      <c r="CG20" s="97">
        <v>150</v>
      </c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33">
        <f>DJ21+DJ23</f>
        <v>0</v>
      </c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  <c r="DZ20" s="233"/>
      <c r="EA20" s="233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33">
        <f>SUM(CR20:ES20)</f>
        <v>0</v>
      </c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4"/>
    </row>
    <row r="21" spans="1:204" ht="12" customHeight="1">
      <c r="A21" s="164" t="s">
        <v>23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5"/>
      <c r="BZ21" s="79" t="s">
        <v>7</v>
      </c>
      <c r="CA21" s="80"/>
      <c r="CB21" s="80"/>
      <c r="CC21" s="80"/>
      <c r="CD21" s="80"/>
      <c r="CE21" s="80"/>
      <c r="CF21" s="81"/>
      <c r="CG21" s="73">
        <v>152</v>
      </c>
      <c r="CH21" s="74"/>
      <c r="CI21" s="74"/>
      <c r="CJ21" s="74"/>
      <c r="CK21" s="74"/>
      <c r="CL21" s="74"/>
      <c r="CM21" s="74"/>
      <c r="CN21" s="74"/>
      <c r="CO21" s="74"/>
      <c r="CP21" s="74"/>
      <c r="CQ21" s="75"/>
      <c r="CR21" s="271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3"/>
      <c r="DJ21" s="235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7"/>
      <c r="EB21" s="271"/>
      <c r="EC21" s="272"/>
      <c r="ED21" s="272"/>
      <c r="EE21" s="272"/>
      <c r="EF21" s="272"/>
      <c r="EG21" s="272"/>
      <c r="EH21" s="272"/>
      <c r="EI21" s="272"/>
      <c r="EJ21" s="272"/>
      <c r="EK21" s="272"/>
      <c r="EL21" s="272"/>
      <c r="EM21" s="272"/>
      <c r="EN21" s="272"/>
      <c r="EO21" s="272"/>
      <c r="EP21" s="272"/>
      <c r="EQ21" s="272"/>
      <c r="ER21" s="272"/>
      <c r="ES21" s="273"/>
      <c r="ET21" s="241">
        <f>SUM(CR21:ES22)</f>
        <v>0</v>
      </c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3"/>
    </row>
    <row r="22" spans="1:204" ht="22.5" customHeight="1">
      <c r="A22" s="142" t="s">
        <v>158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3"/>
      <c r="BZ22" s="82"/>
      <c r="CA22" s="83"/>
      <c r="CB22" s="83"/>
      <c r="CC22" s="83"/>
      <c r="CD22" s="83"/>
      <c r="CE22" s="83"/>
      <c r="CF22" s="84"/>
      <c r="CG22" s="76"/>
      <c r="CH22" s="77"/>
      <c r="CI22" s="77"/>
      <c r="CJ22" s="77"/>
      <c r="CK22" s="77"/>
      <c r="CL22" s="77"/>
      <c r="CM22" s="77"/>
      <c r="CN22" s="77"/>
      <c r="CO22" s="77"/>
      <c r="CP22" s="77"/>
      <c r="CQ22" s="78"/>
      <c r="CR22" s="274"/>
      <c r="CS22" s="275"/>
      <c r="CT22" s="275"/>
      <c r="CU22" s="275"/>
      <c r="CV22" s="275"/>
      <c r="CW22" s="275"/>
      <c r="CX22" s="275"/>
      <c r="CY22" s="275"/>
      <c r="CZ22" s="275"/>
      <c r="DA22" s="275"/>
      <c r="DB22" s="275"/>
      <c r="DC22" s="275"/>
      <c r="DD22" s="275"/>
      <c r="DE22" s="275"/>
      <c r="DF22" s="275"/>
      <c r="DG22" s="275"/>
      <c r="DH22" s="275"/>
      <c r="DI22" s="276"/>
      <c r="DJ22" s="238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40"/>
      <c r="EB22" s="274"/>
      <c r="EC22" s="275"/>
      <c r="ED22" s="275"/>
      <c r="EE22" s="275"/>
      <c r="EF22" s="275"/>
      <c r="EG22" s="275"/>
      <c r="EH22" s="275"/>
      <c r="EI22" s="275"/>
      <c r="EJ22" s="275"/>
      <c r="EK22" s="275"/>
      <c r="EL22" s="275"/>
      <c r="EM22" s="275"/>
      <c r="EN22" s="275"/>
      <c r="EO22" s="275"/>
      <c r="EP22" s="275"/>
      <c r="EQ22" s="275"/>
      <c r="ER22" s="275"/>
      <c r="ES22" s="276"/>
      <c r="ET22" s="244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6"/>
    </row>
    <row r="23" spans="1:204" ht="12" customHeight="1">
      <c r="A23" s="144" t="s">
        <v>146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5"/>
      <c r="BZ23" s="65" t="s">
        <v>8</v>
      </c>
      <c r="CA23" s="66"/>
      <c r="CB23" s="66"/>
      <c r="CC23" s="66"/>
      <c r="CD23" s="66"/>
      <c r="CE23" s="66"/>
      <c r="CF23" s="66"/>
      <c r="CG23" s="97">
        <v>153</v>
      </c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33">
        <f>SUM(CR23:ES23)</f>
        <v>0</v>
      </c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3"/>
      <c r="FF23" s="233"/>
      <c r="FG23" s="233"/>
      <c r="FH23" s="233"/>
      <c r="FI23" s="233"/>
      <c r="FJ23" s="233"/>
      <c r="FK23" s="234"/>
    </row>
    <row r="24" spans="1:204" ht="15" customHeight="1">
      <c r="A24" s="162" t="s">
        <v>140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3"/>
      <c r="BZ24" s="65" t="s">
        <v>9</v>
      </c>
      <c r="CA24" s="66"/>
      <c r="CB24" s="66"/>
      <c r="CC24" s="66"/>
      <c r="CD24" s="66"/>
      <c r="CE24" s="66"/>
      <c r="CF24" s="66"/>
      <c r="CG24" s="97">
        <v>170</v>
      </c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233">
        <f>CR25+CR27+CR31</f>
        <v>0</v>
      </c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>
        <f>DJ25+DJ27+DJ31</f>
        <v>-5030</v>
      </c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33">
        <f>SUM(CR24:ES24)</f>
        <v>-5030</v>
      </c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4"/>
    </row>
    <row r="25" spans="1:204" ht="12" customHeight="1">
      <c r="A25" s="164" t="s">
        <v>23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5"/>
      <c r="BZ25" s="79" t="s">
        <v>10</v>
      </c>
      <c r="CA25" s="80"/>
      <c r="CB25" s="80"/>
      <c r="CC25" s="80"/>
      <c r="CD25" s="80"/>
      <c r="CE25" s="80"/>
      <c r="CF25" s="81"/>
      <c r="CG25" s="73">
        <v>171</v>
      </c>
      <c r="CH25" s="74"/>
      <c r="CI25" s="74"/>
      <c r="CJ25" s="74"/>
      <c r="CK25" s="74"/>
      <c r="CL25" s="74"/>
      <c r="CM25" s="74"/>
      <c r="CN25" s="74"/>
      <c r="CO25" s="74"/>
      <c r="CP25" s="74"/>
      <c r="CQ25" s="75"/>
      <c r="CR25" s="235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7"/>
      <c r="DJ25" s="235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36"/>
      <c r="DX25" s="236"/>
      <c r="DY25" s="236"/>
      <c r="DZ25" s="236"/>
      <c r="EA25" s="237"/>
      <c r="EB25" s="271"/>
      <c r="EC25" s="272"/>
      <c r="ED25" s="272"/>
      <c r="EE25" s="272"/>
      <c r="EF25" s="272"/>
      <c r="EG25" s="272"/>
      <c r="EH25" s="272"/>
      <c r="EI25" s="272"/>
      <c r="EJ25" s="272"/>
      <c r="EK25" s="272"/>
      <c r="EL25" s="272"/>
      <c r="EM25" s="272"/>
      <c r="EN25" s="272"/>
      <c r="EO25" s="272"/>
      <c r="EP25" s="272"/>
      <c r="EQ25" s="272"/>
      <c r="ER25" s="272"/>
      <c r="ES25" s="273"/>
      <c r="ET25" s="241">
        <f>SUM(CR25:ES26)</f>
        <v>0</v>
      </c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3"/>
    </row>
    <row r="26" spans="1:204" ht="12" customHeight="1">
      <c r="A26" s="142" t="s">
        <v>24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3"/>
      <c r="BZ26" s="82"/>
      <c r="CA26" s="83"/>
      <c r="CB26" s="83"/>
      <c r="CC26" s="83"/>
      <c r="CD26" s="83"/>
      <c r="CE26" s="83"/>
      <c r="CF26" s="84"/>
      <c r="CG26" s="76"/>
      <c r="CH26" s="77"/>
      <c r="CI26" s="77"/>
      <c r="CJ26" s="77"/>
      <c r="CK26" s="77"/>
      <c r="CL26" s="77"/>
      <c r="CM26" s="77"/>
      <c r="CN26" s="77"/>
      <c r="CO26" s="77"/>
      <c r="CP26" s="77"/>
      <c r="CQ26" s="78"/>
      <c r="CR26" s="238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40"/>
      <c r="DJ26" s="238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40"/>
      <c r="EB26" s="274"/>
      <c r="EC26" s="275"/>
      <c r="ED26" s="275"/>
      <c r="EE26" s="275"/>
      <c r="EF26" s="275"/>
      <c r="EG26" s="275"/>
      <c r="EH26" s="275"/>
      <c r="EI26" s="275"/>
      <c r="EJ26" s="275"/>
      <c r="EK26" s="275"/>
      <c r="EL26" s="275"/>
      <c r="EM26" s="275"/>
      <c r="EN26" s="275"/>
      <c r="EO26" s="275"/>
      <c r="EP26" s="275"/>
      <c r="EQ26" s="275"/>
      <c r="ER26" s="275"/>
      <c r="ES26" s="276"/>
      <c r="ET26" s="244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6"/>
    </row>
    <row r="27" spans="1:204" ht="12" customHeight="1">
      <c r="A27" s="144" t="s">
        <v>25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5"/>
      <c r="BZ27" s="65" t="s">
        <v>11</v>
      </c>
      <c r="CA27" s="66"/>
      <c r="CB27" s="66"/>
      <c r="CC27" s="66"/>
      <c r="CD27" s="66"/>
      <c r="CE27" s="66"/>
      <c r="CF27" s="66"/>
      <c r="CG27" s="97">
        <v>172</v>
      </c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>
        <v>-5030</v>
      </c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33">
        <f>SUM(CR27:ES27)</f>
        <v>-5030</v>
      </c>
      <c r="EU27" s="233"/>
      <c r="EV27" s="233"/>
      <c r="EW27" s="233"/>
      <c r="EX27" s="233"/>
      <c r="EY27" s="233"/>
      <c r="EZ27" s="233"/>
      <c r="FA27" s="233"/>
      <c r="FB27" s="233"/>
      <c r="FC27" s="233"/>
      <c r="FD27" s="233"/>
      <c r="FE27" s="233"/>
      <c r="FF27" s="233"/>
      <c r="FG27" s="233"/>
      <c r="FH27" s="233"/>
      <c r="FI27" s="233"/>
      <c r="FJ27" s="233"/>
      <c r="FK27" s="234"/>
    </row>
    <row r="28" spans="1:204" ht="12" customHeight="1">
      <c r="A28" s="164" t="s">
        <v>180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5"/>
      <c r="BZ28" s="79" t="s">
        <v>12</v>
      </c>
      <c r="CA28" s="80"/>
      <c r="CB28" s="80"/>
      <c r="CC28" s="80"/>
      <c r="CD28" s="80"/>
      <c r="CE28" s="80"/>
      <c r="CF28" s="81"/>
      <c r="CG28" s="73">
        <v>172</v>
      </c>
      <c r="CH28" s="74"/>
      <c r="CI28" s="74"/>
      <c r="CJ28" s="74"/>
      <c r="CK28" s="74"/>
      <c r="CL28" s="74"/>
      <c r="CM28" s="74"/>
      <c r="CN28" s="74"/>
      <c r="CO28" s="74"/>
      <c r="CP28" s="74"/>
      <c r="CQ28" s="75"/>
      <c r="CR28" s="235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7"/>
      <c r="DJ28" s="235">
        <v>-5030</v>
      </c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36"/>
      <c r="DX28" s="236"/>
      <c r="DY28" s="236"/>
      <c r="DZ28" s="236"/>
      <c r="EA28" s="237"/>
      <c r="EB28" s="271"/>
      <c r="EC28" s="272"/>
      <c r="ED28" s="272"/>
      <c r="EE28" s="272"/>
      <c r="EF28" s="272"/>
      <c r="EG28" s="272"/>
      <c r="EH28" s="272"/>
      <c r="EI28" s="272"/>
      <c r="EJ28" s="272"/>
      <c r="EK28" s="272"/>
      <c r="EL28" s="272"/>
      <c r="EM28" s="272"/>
      <c r="EN28" s="272"/>
      <c r="EO28" s="272"/>
      <c r="EP28" s="272"/>
      <c r="EQ28" s="272"/>
      <c r="ER28" s="272"/>
      <c r="ES28" s="273"/>
      <c r="ET28" s="241">
        <f>SUM(CR28:ES29)</f>
        <v>-5030</v>
      </c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3"/>
    </row>
    <row r="29" spans="1:204" ht="12" customHeight="1">
      <c r="A29" s="166" t="s">
        <v>181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82"/>
      <c r="CA29" s="83"/>
      <c r="CB29" s="83"/>
      <c r="CC29" s="83"/>
      <c r="CD29" s="83"/>
      <c r="CE29" s="83"/>
      <c r="CF29" s="84"/>
      <c r="CG29" s="76"/>
      <c r="CH29" s="77"/>
      <c r="CI29" s="77"/>
      <c r="CJ29" s="77"/>
      <c r="CK29" s="77"/>
      <c r="CL29" s="77"/>
      <c r="CM29" s="77"/>
      <c r="CN29" s="77"/>
      <c r="CO29" s="77"/>
      <c r="CP29" s="77"/>
      <c r="CQ29" s="78"/>
      <c r="CR29" s="238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40"/>
      <c r="DJ29" s="238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40"/>
      <c r="EB29" s="274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6"/>
      <c r="ET29" s="244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6"/>
    </row>
    <row r="30" spans="1:204" ht="12" customHeight="1">
      <c r="A30" s="170" t="s">
        <v>182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1"/>
      <c r="BZ30" s="172" t="s">
        <v>183</v>
      </c>
      <c r="CA30" s="173"/>
      <c r="CB30" s="173"/>
      <c r="CC30" s="173"/>
      <c r="CD30" s="173"/>
      <c r="CE30" s="173"/>
      <c r="CF30" s="174"/>
      <c r="CG30" s="175">
        <v>172</v>
      </c>
      <c r="CH30" s="176"/>
      <c r="CI30" s="176"/>
      <c r="CJ30" s="176"/>
      <c r="CK30" s="176"/>
      <c r="CL30" s="176"/>
      <c r="CM30" s="176"/>
      <c r="CN30" s="176"/>
      <c r="CO30" s="176"/>
      <c r="CP30" s="176"/>
      <c r="CQ30" s="118"/>
      <c r="CR30" s="277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9"/>
      <c r="DJ30" s="280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2"/>
      <c r="EB30" s="277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279"/>
      <c r="ET30" s="233">
        <f>SUM(CR30:ES30)</f>
        <v>0</v>
      </c>
      <c r="EU30" s="233"/>
      <c r="EV30" s="233"/>
      <c r="EW30" s="233"/>
      <c r="EX30" s="233"/>
      <c r="EY30" s="233"/>
      <c r="EZ30" s="233"/>
      <c r="FA30" s="233"/>
      <c r="FB30" s="233"/>
      <c r="FC30" s="233"/>
      <c r="FD30" s="233"/>
      <c r="FE30" s="233"/>
      <c r="FF30" s="233"/>
      <c r="FG30" s="233"/>
      <c r="FH30" s="233"/>
      <c r="FI30" s="233"/>
      <c r="FJ30" s="233"/>
      <c r="FK30" s="234"/>
    </row>
    <row r="31" spans="1:204" ht="12" customHeight="1">
      <c r="A31" s="144" t="s">
        <v>138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5"/>
      <c r="BZ31" s="65" t="s">
        <v>179</v>
      </c>
      <c r="CA31" s="66"/>
      <c r="CB31" s="66"/>
      <c r="CC31" s="66"/>
      <c r="CD31" s="66"/>
      <c r="CE31" s="66"/>
      <c r="CF31" s="66"/>
      <c r="CG31" s="97">
        <v>173</v>
      </c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33">
        <f>SUM(CR31:ES31)</f>
        <v>0</v>
      </c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4"/>
    </row>
    <row r="32" spans="1:204" ht="15" customHeight="1">
      <c r="A32" s="162" t="s">
        <v>26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3"/>
      <c r="BZ32" s="65" t="s">
        <v>13</v>
      </c>
      <c r="CA32" s="66"/>
      <c r="CB32" s="66"/>
      <c r="CC32" s="66"/>
      <c r="CD32" s="66"/>
      <c r="CE32" s="66"/>
      <c r="CF32" s="66"/>
      <c r="CG32" s="97">
        <v>180</v>
      </c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233">
        <f>CR33+CR35+CR36+CR37</f>
        <v>227607.2</v>
      </c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>
        <f>DJ33+DJ35+DJ36+DJ37</f>
        <v>8591875.8199999984</v>
      </c>
      <c r="DK32" s="233"/>
      <c r="DL32" s="233"/>
      <c r="DM32" s="233"/>
      <c r="DN32" s="233"/>
      <c r="DO32" s="233"/>
      <c r="DP32" s="233"/>
      <c r="DQ32" s="233"/>
      <c r="DR32" s="233"/>
      <c r="DS32" s="233"/>
      <c r="DT32" s="233"/>
      <c r="DU32" s="233"/>
      <c r="DV32" s="233"/>
      <c r="DW32" s="233"/>
      <c r="DX32" s="233"/>
      <c r="DY32" s="233"/>
      <c r="DZ32" s="233"/>
      <c r="EA32" s="233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33">
        <f>SUM(CR32:ES32)</f>
        <v>8819483.0199999977</v>
      </c>
      <c r="EU32" s="233"/>
      <c r="EV32" s="233"/>
      <c r="EW32" s="233"/>
      <c r="EX32" s="233"/>
      <c r="EY32" s="233"/>
      <c r="EZ32" s="233"/>
      <c r="FA32" s="233"/>
      <c r="FB32" s="233"/>
      <c r="FC32" s="233"/>
      <c r="FD32" s="233"/>
      <c r="FE32" s="233"/>
      <c r="FF32" s="233"/>
      <c r="FG32" s="233"/>
      <c r="FH32" s="233"/>
      <c r="FI32" s="233"/>
      <c r="FJ32" s="233"/>
      <c r="FK32" s="234"/>
    </row>
    <row r="33" spans="1:203" ht="12" customHeight="1">
      <c r="A33" s="164" t="s">
        <v>23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5"/>
      <c r="BZ33" s="79" t="s">
        <v>184</v>
      </c>
      <c r="CA33" s="80"/>
      <c r="CB33" s="80"/>
      <c r="CC33" s="80"/>
      <c r="CD33" s="80"/>
      <c r="CE33" s="80"/>
      <c r="CF33" s="81"/>
      <c r="CG33" s="73">
        <v>180</v>
      </c>
      <c r="CH33" s="74"/>
      <c r="CI33" s="74"/>
      <c r="CJ33" s="74"/>
      <c r="CK33" s="74"/>
      <c r="CL33" s="74"/>
      <c r="CM33" s="74"/>
      <c r="CN33" s="74"/>
      <c r="CO33" s="74"/>
      <c r="CP33" s="74"/>
      <c r="CQ33" s="75"/>
      <c r="CR33" s="271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72"/>
      <c r="DI33" s="273"/>
      <c r="DJ33" s="235">
        <f>8509808.12+2067.7</f>
        <v>8511875.8199999984</v>
      </c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7"/>
      <c r="EB33" s="271"/>
      <c r="EC33" s="272"/>
      <c r="ED33" s="272"/>
      <c r="EE33" s="272"/>
      <c r="EF33" s="272"/>
      <c r="EG33" s="272"/>
      <c r="EH33" s="272"/>
      <c r="EI33" s="272"/>
      <c r="EJ33" s="272"/>
      <c r="EK33" s="272"/>
      <c r="EL33" s="272"/>
      <c r="EM33" s="272"/>
      <c r="EN33" s="272"/>
      <c r="EO33" s="272"/>
      <c r="EP33" s="272"/>
      <c r="EQ33" s="272"/>
      <c r="ER33" s="272"/>
      <c r="ES33" s="273"/>
      <c r="ET33" s="241">
        <f>SUM(CR33:ES34)</f>
        <v>8511875.8199999984</v>
      </c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3"/>
      <c r="FL33" s="219" t="s">
        <v>285</v>
      </c>
      <c r="FM33" s="220"/>
      <c r="FN33" s="220"/>
      <c r="FO33" s="220"/>
      <c r="FP33" s="220"/>
      <c r="FQ33" s="220"/>
      <c r="FR33" s="220"/>
      <c r="FS33" s="220"/>
      <c r="FT33" s="220"/>
      <c r="FU33" s="220"/>
      <c r="FV33" s="220"/>
      <c r="FW33" s="220"/>
      <c r="FX33" s="220"/>
      <c r="FY33" s="220"/>
      <c r="FZ33" s="220"/>
      <c r="GA33" s="220"/>
      <c r="GB33" s="220"/>
      <c r="GC33" s="221"/>
      <c r="GD33" s="301" t="s">
        <v>280</v>
      </c>
      <c r="GE33" s="302"/>
      <c r="GF33" s="302"/>
      <c r="GG33" s="302"/>
      <c r="GH33" s="302"/>
      <c r="GI33" s="302"/>
      <c r="GJ33" s="302"/>
      <c r="GK33" s="302"/>
      <c r="GL33" s="302"/>
      <c r="GM33" s="302"/>
      <c r="GN33" s="302"/>
      <c r="GO33" s="302"/>
      <c r="GP33" s="302"/>
      <c r="GQ33" s="302"/>
      <c r="GR33" s="302"/>
      <c r="GS33" s="302"/>
      <c r="GT33" s="302"/>
      <c r="GU33" s="303"/>
    </row>
    <row r="34" spans="1:203" ht="12" customHeight="1">
      <c r="A34" s="142" t="s">
        <v>188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3"/>
      <c r="BZ34" s="82"/>
      <c r="CA34" s="83"/>
      <c r="CB34" s="83"/>
      <c r="CC34" s="83"/>
      <c r="CD34" s="83"/>
      <c r="CE34" s="83"/>
      <c r="CF34" s="84"/>
      <c r="CG34" s="76"/>
      <c r="CH34" s="77"/>
      <c r="CI34" s="77"/>
      <c r="CJ34" s="77"/>
      <c r="CK34" s="77"/>
      <c r="CL34" s="77"/>
      <c r="CM34" s="77"/>
      <c r="CN34" s="77"/>
      <c r="CO34" s="77"/>
      <c r="CP34" s="77"/>
      <c r="CQ34" s="78"/>
      <c r="CR34" s="274"/>
      <c r="CS34" s="275"/>
      <c r="CT34" s="275"/>
      <c r="CU34" s="275"/>
      <c r="CV34" s="275"/>
      <c r="CW34" s="275"/>
      <c r="CX34" s="275"/>
      <c r="CY34" s="275"/>
      <c r="CZ34" s="275"/>
      <c r="DA34" s="275"/>
      <c r="DB34" s="275"/>
      <c r="DC34" s="275"/>
      <c r="DD34" s="275"/>
      <c r="DE34" s="275"/>
      <c r="DF34" s="275"/>
      <c r="DG34" s="275"/>
      <c r="DH34" s="275"/>
      <c r="DI34" s="276"/>
      <c r="DJ34" s="238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40"/>
      <c r="EB34" s="274"/>
      <c r="EC34" s="275"/>
      <c r="ED34" s="275"/>
      <c r="EE34" s="275"/>
      <c r="EF34" s="275"/>
      <c r="EG34" s="275"/>
      <c r="EH34" s="275"/>
      <c r="EI34" s="275"/>
      <c r="EJ34" s="275"/>
      <c r="EK34" s="275"/>
      <c r="EL34" s="275"/>
      <c r="EM34" s="275"/>
      <c r="EN34" s="275"/>
      <c r="EO34" s="275"/>
      <c r="EP34" s="275"/>
      <c r="EQ34" s="275"/>
      <c r="ER34" s="275"/>
      <c r="ES34" s="276"/>
      <c r="ET34" s="244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6"/>
      <c r="FL34" s="222"/>
      <c r="FM34" s="223"/>
      <c r="FN34" s="223"/>
      <c r="FO34" s="223"/>
      <c r="FP34" s="223"/>
      <c r="FQ34" s="223"/>
      <c r="FR34" s="223"/>
      <c r="FS34" s="223"/>
      <c r="FT34" s="223"/>
      <c r="FU34" s="223"/>
      <c r="FV34" s="223"/>
      <c r="FW34" s="223"/>
      <c r="FX34" s="223"/>
      <c r="FY34" s="223"/>
      <c r="FZ34" s="223"/>
      <c r="GA34" s="223"/>
      <c r="GB34" s="223"/>
      <c r="GC34" s="224"/>
      <c r="GD34" s="304"/>
      <c r="GE34" s="305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6"/>
    </row>
    <row r="35" spans="1:203" ht="12" customHeight="1">
      <c r="A35" s="144" t="s">
        <v>189</v>
      </c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5"/>
      <c r="BZ35" s="65" t="s">
        <v>185</v>
      </c>
      <c r="CA35" s="66"/>
      <c r="CB35" s="66"/>
      <c r="CC35" s="66"/>
      <c r="CD35" s="66"/>
      <c r="CE35" s="66"/>
      <c r="CF35" s="66"/>
      <c r="CG35" s="97">
        <v>180</v>
      </c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250">
        <v>227607.2</v>
      </c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33">
        <f>SUM(CR35:ES35)</f>
        <v>227607.2</v>
      </c>
      <c r="EU35" s="233"/>
      <c r="EV35" s="233"/>
      <c r="EW35" s="233"/>
      <c r="EX35" s="233"/>
      <c r="EY35" s="233"/>
      <c r="EZ35" s="233"/>
      <c r="FA35" s="233"/>
      <c r="FB35" s="233"/>
      <c r="FC35" s="233"/>
      <c r="FD35" s="233"/>
      <c r="FE35" s="233"/>
      <c r="FF35" s="233"/>
      <c r="FG35" s="233"/>
      <c r="FH35" s="233"/>
      <c r="FI35" s="233"/>
      <c r="FJ35" s="233"/>
      <c r="FK35" s="234"/>
    </row>
    <row r="36" spans="1:203" ht="12" customHeight="1">
      <c r="A36" s="144" t="s">
        <v>190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5"/>
      <c r="BZ36" s="65" t="s">
        <v>186</v>
      </c>
      <c r="CA36" s="66"/>
      <c r="CB36" s="66"/>
      <c r="CC36" s="66"/>
      <c r="CD36" s="66"/>
      <c r="CE36" s="66"/>
      <c r="CF36" s="66"/>
      <c r="CG36" s="97">
        <v>180</v>
      </c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33">
        <f>SUM(CR36:ES36)</f>
        <v>0</v>
      </c>
      <c r="EU36" s="233"/>
      <c r="EV36" s="233"/>
      <c r="EW36" s="233"/>
      <c r="EX36" s="233"/>
      <c r="EY36" s="233"/>
      <c r="EZ36" s="233"/>
      <c r="FA36" s="233"/>
      <c r="FB36" s="233"/>
      <c r="FC36" s="233"/>
      <c r="FD36" s="233"/>
      <c r="FE36" s="233"/>
      <c r="FF36" s="233"/>
      <c r="FG36" s="233"/>
      <c r="FH36" s="233"/>
      <c r="FI36" s="233"/>
      <c r="FJ36" s="233"/>
      <c r="FK36" s="234"/>
      <c r="FM36" s="32" t="s">
        <v>261</v>
      </c>
    </row>
    <row r="37" spans="1:203" ht="12" customHeight="1">
      <c r="A37" s="144" t="s">
        <v>191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5"/>
      <c r="BZ37" s="65" t="s">
        <v>187</v>
      </c>
      <c r="CA37" s="66"/>
      <c r="CB37" s="66"/>
      <c r="CC37" s="66"/>
      <c r="CD37" s="66"/>
      <c r="CE37" s="66"/>
      <c r="CF37" s="66"/>
      <c r="CG37" s="97">
        <v>180</v>
      </c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0">
        <f>-24729.3+104729.3</f>
        <v>80000</v>
      </c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33">
        <f>SUM(CR37:ES37)</f>
        <v>80000</v>
      </c>
      <c r="EU37" s="233"/>
      <c r="EV37" s="233"/>
      <c r="EW37" s="233"/>
      <c r="EX37" s="233"/>
      <c r="EY37" s="233"/>
      <c r="EZ37" s="233"/>
      <c r="FA37" s="233"/>
      <c r="FB37" s="233"/>
      <c r="FC37" s="233"/>
      <c r="FD37" s="233"/>
      <c r="FE37" s="233"/>
      <c r="FF37" s="233"/>
      <c r="FG37" s="233"/>
      <c r="FH37" s="233"/>
      <c r="FI37" s="233"/>
      <c r="FJ37" s="233"/>
      <c r="FK37" s="234"/>
      <c r="FM37" s="32">
        <v>80000</v>
      </c>
    </row>
    <row r="38" spans="1:203" ht="15" customHeight="1">
      <c r="A38" s="168" t="s">
        <v>27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9"/>
      <c r="BZ38" s="65" t="s">
        <v>14</v>
      </c>
      <c r="CA38" s="66"/>
      <c r="CB38" s="66"/>
      <c r="CC38" s="66"/>
      <c r="CD38" s="66"/>
      <c r="CE38" s="66"/>
      <c r="CF38" s="66"/>
      <c r="CG38" s="97">
        <v>130</v>
      </c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33">
        <f>SUM(CR38:ES38)</f>
        <v>0</v>
      </c>
      <c r="EU38" s="233"/>
      <c r="EV38" s="233"/>
      <c r="EW38" s="233"/>
      <c r="EX38" s="233"/>
      <c r="EY38" s="233"/>
      <c r="EZ38" s="233"/>
      <c r="FA38" s="233"/>
      <c r="FB38" s="233"/>
      <c r="FC38" s="233"/>
      <c r="FD38" s="233"/>
      <c r="FE38" s="233"/>
      <c r="FF38" s="233"/>
      <c r="FG38" s="233"/>
      <c r="FH38" s="233"/>
      <c r="FI38" s="233"/>
      <c r="FJ38" s="233"/>
      <c r="FK38" s="234"/>
    </row>
    <row r="39" spans="1:203" ht="15" customHeight="1">
      <c r="FK39" s="41" t="s">
        <v>166</v>
      </c>
    </row>
    <row r="40" spans="1:203" s="12" customFormat="1" ht="33" customHeight="1">
      <c r="A40" s="161" t="s">
        <v>136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 t="s">
        <v>137</v>
      </c>
      <c r="CA40" s="123"/>
      <c r="CB40" s="123"/>
      <c r="CC40" s="123"/>
      <c r="CD40" s="123"/>
      <c r="CE40" s="123"/>
      <c r="CF40" s="123"/>
      <c r="CG40" s="123" t="s">
        <v>173</v>
      </c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253" t="s">
        <v>174</v>
      </c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 t="s">
        <v>175</v>
      </c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 t="s">
        <v>2</v>
      </c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 t="s">
        <v>1</v>
      </c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6"/>
      <c r="FL40" s="39"/>
      <c r="FM40" s="39"/>
      <c r="FN40" s="39"/>
    </row>
    <row r="41" spans="1:203" s="13" customFormat="1" ht="12" customHeight="1" thickBot="1">
      <c r="A41" s="158">
        <v>1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98">
        <v>2</v>
      </c>
      <c r="CA41" s="98"/>
      <c r="CB41" s="98"/>
      <c r="CC41" s="98"/>
      <c r="CD41" s="98"/>
      <c r="CE41" s="98"/>
      <c r="CF41" s="98"/>
      <c r="CG41" s="98">
        <v>3</v>
      </c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255">
        <v>4</v>
      </c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>
        <v>5</v>
      </c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>
        <v>6</v>
      </c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>
        <v>7</v>
      </c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69"/>
      <c r="FL41" s="40"/>
      <c r="FM41" s="40"/>
      <c r="FN41" s="40"/>
    </row>
    <row r="42" spans="1:203" ht="25.5" customHeight="1">
      <c r="A42" s="191" t="s">
        <v>241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2"/>
      <c r="BZ42" s="138" t="s">
        <v>30</v>
      </c>
      <c r="CA42" s="139"/>
      <c r="CB42" s="139"/>
      <c r="CC42" s="139"/>
      <c r="CD42" s="139"/>
      <c r="CE42" s="139"/>
      <c r="CF42" s="139"/>
      <c r="CG42" s="140">
        <v>200</v>
      </c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254">
        <f>CR43+CR48+CR56+CR60+CR64+CR68+CR72+CR76+CR81</f>
        <v>252637.7</v>
      </c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>
        <f>DJ43+DJ48+DJ56+DJ60+DJ64+DJ68+DJ72+DJ76+DJ81</f>
        <v>11973543.180000002</v>
      </c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>
        <f>EB43+EB48+EB56+EB60+EB64+EB68+EB72+EB76+EB81</f>
        <v>0</v>
      </c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>
        <f>SUM(CR42:ES42)</f>
        <v>12226180.880000001</v>
      </c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70"/>
    </row>
    <row r="43" spans="1:203" ht="15" customHeight="1">
      <c r="A43" s="162" t="s">
        <v>147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3"/>
      <c r="BZ43" s="65" t="s">
        <v>31</v>
      </c>
      <c r="CA43" s="66"/>
      <c r="CB43" s="66"/>
      <c r="CC43" s="66"/>
      <c r="CD43" s="66"/>
      <c r="CE43" s="66"/>
      <c r="CF43" s="66"/>
      <c r="CG43" s="97">
        <v>210</v>
      </c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233">
        <f>SUM(CR44:DI47)</f>
        <v>233370.2</v>
      </c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>
        <f>SUM(DJ44:EA47)</f>
        <v>7304634.9600000009</v>
      </c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33">
        <f>SUM(CR43:ES43)</f>
        <v>7538005.1600000011</v>
      </c>
      <c r="EU43" s="233"/>
      <c r="EV43" s="233"/>
      <c r="EW43" s="233"/>
      <c r="EX43" s="233"/>
      <c r="EY43" s="233"/>
      <c r="EZ43" s="233"/>
      <c r="FA43" s="233"/>
      <c r="FB43" s="233"/>
      <c r="FC43" s="233"/>
      <c r="FD43" s="233"/>
      <c r="FE43" s="233"/>
      <c r="FF43" s="233"/>
      <c r="FG43" s="233"/>
      <c r="FH43" s="233"/>
      <c r="FI43" s="233"/>
      <c r="FJ43" s="233"/>
      <c r="FK43" s="234"/>
    </row>
    <row r="44" spans="1:203" ht="12" customHeight="1">
      <c r="A44" s="164" t="s">
        <v>23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5"/>
      <c r="BZ44" s="79" t="s">
        <v>32</v>
      </c>
      <c r="CA44" s="80"/>
      <c r="CB44" s="80"/>
      <c r="CC44" s="80"/>
      <c r="CD44" s="80"/>
      <c r="CE44" s="80"/>
      <c r="CF44" s="81"/>
      <c r="CG44" s="73">
        <v>211</v>
      </c>
      <c r="CH44" s="74"/>
      <c r="CI44" s="74"/>
      <c r="CJ44" s="74"/>
      <c r="CK44" s="74"/>
      <c r="CL44" s="74"/>
      <c r="CM44" s="74"/>
      <c r="CN44" s="74"/>
      <c r="CO44" s="74"/>
      <c r="CP44" s="74"/>
      <c r="CQ44" s="75"/>
      <c r="CR44" s="235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7"/>
      <c r="DJ44" s="235">
        <v>5699631.4800000004</v>
      </c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36"/>
      <c r="DX44" s="236"/>
      <c r="DY44" s="236"/>
      <c r="DZ44" s="236"/>
      <c r="EA44" s="237"/>
      <c r="EB44" s="271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3"/>
      <c r="ET44" s="241">
        <f>SUM(CR44:ES45)</f>
        <v>5699631.4800000004</v>
      </c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3"/>
    </row>
    <row r="45" spans="1:203" ht="12" customHeight="1">
      <c r="A45" s="142" t="s">
        <v>159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3"/>
      <c r="BZ45" s="82"/>
      <c r="CA45" s="83"/>
      <c r="CB45" s="83"/>
      <c r="CC45" s="83"/>
      <c r="CD45" s="83"/>
      <c r="CE45" s="83"/>
      <c r="CF45" s="84"/>
      <c r="CG45" s="76"/>
      <c r="CH45" s="77"/>
      <c r="CI45" s="77"/>
      <c r="CJ45" s="77"/>
      <c r="CK45" s="77"/>
      <c r="CL45" s="77"/>
      <c r="CM45" s="77"/>
      <c r="CN45" s="77"/>
      <c r="CO45" s="77"/>
      <c r="CP45" s="77"/>
      <c r="CQ45" s="78"/>
      <c r="CR45" s="238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40"/>
      <c r="DJ45" s="238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40"/>
      <c r="EB45" s="274"/>
      <c r="EC45" s="275"/>
      <c r="ED45" s="275"/>
      <c r="EE45" s="275"/>
      <c r="EF45" s="275"/>
      <c r="EG45" s="275"/>
      <c r="EH45" s="275"/>
      <c r="EI45" s="275"/>
      <c r="EJ45" s="275"/>
      <c r="EK45" s="275"/>
      <c r="EL45" s="275"/>
      <c r="EM45" s="275"/>
      <c r="EN45" s="275"/>
      <c r="EO45" s="275"/>
      <c r="EP45" s="275"/>
      <c r="EQ45" s="275"/>
      <c r="ER45" s="275"/>
      <c r="ES45" s="276"/>
      <c r="ET45" s="244"/>
      <c r="EU45" s="245"/>
      <c r="EV45" s="245"/>
      <c r="EW45" s="245"/>
      <c r="EX45" s="245"/>
      <c r="EY45" s="245"/>
      <c r="EZ45" s="245"/>
      <c r="FA45" s="245"/>
      <c r="FB45" s="245"/>
      <c r="FC45" s="245"/>
      <c r="FD45" s="245"/>
      <c r="FE45" s="245"/>
      <c r="FF45" s="245"/>
      <c r="FG45" s="245"/>
      <c r="FH45" s="245"/>
      <c r="FI45" s="245"/>
      <c r="FJ45" s="245"/>
      <c r="FK45" s="246"/>
    </row>
    <row r="46" spans="1:203" ht="15" customHeight="1">
      <c r="A46" s="144" t="s">
        <v>35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5"/>
      <c r="BZ46" s="65" t="s">
        <v>33</v>
      </c>
      <c r="CA46" s="66"/>
      <c r="CB46" s="66"/>
      <c r="CC46" s="66"/>
      <c r="CD46" s="66"/>
      <c r="CE46" s="66"/>
      <c r="CF46" s="66"/>
      <c r="CG46" s="97">
        <v>212</v>
      </c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250">
        <v>233370.2</v>
      </c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>
        <v>3510</v>
      </c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33">
        <f>SUM(CR46:ES46)</f>
        <v>236880.2</v>
      </c>
      <c r="EU46" s="233"/>
      <c r="EV46" s="233"/>
      <c r="EW46" s="233"/>
      <c r="EX46" s="233"/>
      <c r="EY46" s="233"/>
      <c r="EZ46" s="233"/>
      <c r="FA46" s="233"/>
      <c r="FB46" s="233"/>
      <c r="FC46" s="233"/>
      <c r="FD46" s="233"/>
      <c r="FE46" s="233"/>
      <c r="FF46" s="233"/>
      <c r="FG46" s="233"/>
      <c r="FH46" s="233"/>
      <c r="FI46" s="233"/>
      <c r="FJ46" s="233"/>
      <c r="FK46" s="234"/>
    </row>
    <row r="47" spans="1:203" ht="15" customHeight="1">
      <c r="A47" s="144" t="s">
        <v>148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5"/>
      <c r="BZ47" s="65" t="s">
        <v>34</v>
      </c>
      <c r="CA47" s="66"/>
      <c r="CB47" s="66"/>
      <c r="CC47" s="66"/>
      <c r="CD47" s="66"/>
      <c r="CE47" s="66"/>
      <c r="CF47" s="66"/>
      <c r="CG47" s="97">
        <v>213</v>
      </c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>
        <v>1601493.48</v>
      </c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33">
        <f>SUM(CR47:ES47)</f>
        <v>1601493.48</v>
      </c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3"/>
      <c r="FK47" s="234"/>
    </row>
    <row r="48" spans="1:203" ht="15" customHeight="1">
      <c r="A48" s="162" t="s">
        <v>149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3"/>
      <c r="BZ48" s="65" t="s">
        <v>36</v>
      </c>
      <c r="CA48" s="66"/>
      <c r="CB48" s="66"/>
      <c r="CC48" s="66"/>
      <c r="CD48" s="66"/>
      <c r="CE48" s="66"/>
      <c r="CF48" s="66"/>
      <c r="CG48" s="97">
        <v>220</v>
      </c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233">
        <f>SUM(CR49:DI55)</f>
        <v>19267.5</v>
      </c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>
        <f>SUM(DJ49:EA55)</f>
        <v>2421236.9400000004</v>
      </c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33"/>
      <c r="DW48" s="233"/>
      <c r="DX48" s="233"/>
      <c r="DY48" s="233"/>
      <c r="DZ48" s="233"/>
      <c r="EA48" s="233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33">
        <f>SUM(CR48:ES48)</f>
        <v>2440504.4400000004</v>
      </c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3"/>
      <c r="FK48" s="234"/>
    </row>
    <row r="49" spans="1:167" ht="12" customHeight="1">
      <c r="A49" s="164" t="s">
        <v>23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5"/>
      <c r="BZ49" s="79" t="s">
        <v>37</v>
      </c>
      <c r="CA49" s="80"/>
      <c r="CB49" s="80"/>
      <c r="CC49" s="80"/>
      <c r="CD49" s="80"/>
      <c r="CE49" s="80"/>
      <c r="CF49" s="81"/>
      <c r="CG49" s="73">
        <v>221</v>
      </c>
      <c r="CH49" s="74"/>
      <c r="CI49" s="74"/>
      <c r="CJ49" s="74"/>
      <c r="CK49" s="74"/>
      <c r="CL49" s="74"/>
      <c r="CM49" s="74"/>
      <c r="CN49" s="74"/>
      <c r="CO49" s="74"/>
      <c r="CP49" s="74"/>
      <c r="CQ49" s="75"/>
      <c r="CR49" s="235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7"/>
      <c r="DJ49" s="235">
        <v>92662.19</v>
      </c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7"/>
      <c r="EB49" s="271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3"/>
      <c r="ET49" s="241">
        <f>SUM(CR49:ES50)</f>
        <v>92662.19</v>
      </c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3"/>
    </row>
    <row r="50" spans="1:167" ht="12" customHeight="1">
      <c r="A50" s="142" t="s">
        <v>43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3"/>
      <c r="BZ50" s="82"/>
      <c r="CA50" s="83"/>
      <c r="CB50" s="83"/>
      <c r="CC50" s="83"/>
      <c r="CD50" s="83"/>
      <c r="CE50" s="83"/>
      <c r="CF50" s="84"/>
      <c r="CG50" s="76"/>
      <c r="CH50" s="77"/>
      <c r="CI50" s="77"/>
      <c r="CJ50" s="77"/>
      <c r="CK50" s="77"/>
      <c r="CL50" s="77"/>
      <c r="CM50" s="77"/>
      <c r="CN50" s="77"/>
      <c r="CO50" s="77"/>
      <c r="CP50" s="77"/>
      <c r="CQ50" s="78"/>
      <c r="CR50" s="238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40"/>
      <c r="DJ50" s="238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39"/>
      <c r="DW50" s="239"/>
      <c r="DX50" s="239"/>
      <c r="DY50" s="239"/>
      <c r="DZ50" s="239"/>
      <c r="EA50" s="240"/>
      <c r="EB50" s="274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6"/>
      <c r="ET50" s="244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6"/>
    </row>
    <row r="51" spans="1:167" ht="15" customHeight="1">
      <c r="A51" s="144" t="s">
        <v>44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5"/>
      <c r="BZ51" s="65" t="s">
        <v>38</v>
      </c>
      <c r="CA51" s="66"/>
      <c r="CB51" s="66"/>
      <c r="CC51" s="66"/>
      <c r="CD51" s="66"/>
      <c r="CE51" s="66"/>
      <c r="CF51" s="66"/>
      <c r="CG51" s="97">
        <v>222</v>
      </c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250">
        <v>15280</v>
      </c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>
        <v>53390</v>
      </c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33">
        <f t="shared" ref="ET51:ET56" si="0">SUM(CR51:ES51)</f>
        <v>68670</v>
      </c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4"/>
    </row>
    <row r="52" spans="1:167" ht="15" customHeight="1">
      <c r="A52" s="144" t="s">
        <v>45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5"/>
      <c r="BZ52" s="65" t="s">
        <v>39</v>
      </c>
      <c r="CA52" s="66"/>
      <c r="CB52" s="66"/>
      <c r="CC52" s="66"/>
      <c r="CD52" s="66"/>
      <c r="CE52" s="66"/>
      <c r="CF52" s="66"/>
      <c r="CG52" s="97">
        <v>223</v>
      </c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>
        <v>781956.36</v>
      </c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33">
        <f t="shared" si="0"/>
        <v>781956.36</v>
      </c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3"/>
      <c r="FK52" s="234"/>
    </row>
    <row r="53" spans="1:167" ht="15" customHeight="1">
      <c r="A53" s="144" t="s">
        <v>46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5"/>
      <c r="BZ53" s="65" t="s">
        <v>40</v>
      </c>
      <c r="CA53" s="66"/>
      <c r="CB53" s="66"/>
      <c r="CC53" s="66"/>
      <c r="CD53" s="66"/>
      <c r="CE53" s="66"/>
      <c r="CF53" s="66"/>
      <c r="CG53" s="97">
        <v>224</v>
      </c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250"/>
      <c r="CS53" s="250"/>
      <c r="CT53" s="250"/>
      <c r="CU53" s="250"/>
      <c r="CV53" s="250"/>
      <c r="CW53" s="250"/>
      <c r="CX53" s="250"/>
      <c r="CY53" s="250"/>
      <c r="CZ53" s="250"/>
      <c r="DA53" s="250"/>
      <c r="DB53" s="250"/>
      <c r="DC53" s="250"/>
      <c r="DD53" s="250"/>
      <c r="DE53" s="250"/>
      <c r="DF53" s="250"/>
      <c r="DG53" s="250"/>
      <c r="DH53" s="250"/>
      <c r="DI53" s="250"/>
      <c r="DJ53" s="250">
        <v>15000</v>
      </c>
      <c r="DK53" s="250"/>
      <c r="DL53" s="250"/>
      <c r="DM53" s="250"/>
      <c r="DN53" s="250"/>
      <c r="DO53" s="250"/>
      <c r="DP53" s="250"/>
      <c r="DQ53" s="250"/>
      <c r="DR53" s="250"/>
      <c r="DS53" s="250"/>
      <c r="DT53" s="250"/>
      <c r="DU53" s="250"/>
      <c r="DV53" s="250"/>
      <c r="DW53" s="250"/>
      <c r="DX53" s="250"/>
      <c r="DY53" s="250"/>
      <c r="DZ53" s="250"/>
      <c r="EA53" s="250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33">
        <f t="shared" si="0"/>
        <v>15000</v>
      </c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3"/>
      <c r="FK53" s="234"/>
    </row>
    <row r="54" spans="1:167" ht="15" customHeight="1">
      <c r="A54" s="144" t="s">
        <v>150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5"/>
      <c r="BZ54" s="65" t="s">
        <v>41</v>
      </c>
      <c r="CA54" s="66"/>
      <c r="CB54" s="66"/>
      <c r="CC54" s="66"/>
      <c r="CD54" s="66"/>
      <c r="CE54" s="66"/>
      <c r="CF54" s="66"/>
      <c r="CG54" s="97">
        <v>225</v>
      </c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250"/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>
        <v>204352.36</v>
      </c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33">
        <f t="shared" si="0"/>
        <v>204352.36</v>
      </c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3"/>
      <c r="FK54" s="234"/>
    </row>
    <row r="55" spans="1:167" ht="15" customHeight="1">
      <c r="A55" s="144" t="s">
        <v>151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5"/>
      <c r="BZ55" s="65" t="s">
        <v>42</v>
      </c>
      <c r="CA55" s="66"/>
      <c r="CB55" s="66"/>
      <c r="CC55" s="66"/>
      <c r="CD55" s="66"/>
      <c r="CE55" s="66"/>
      <c r="CF55" s="66"/>
      <c r="CG55" s="97">
        <v>226</v>
      </c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250">
        <v>3987.5</v>
      </c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>
        <v>1273876.03</v>
      </c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33">
        <f t="shared" si="0"/>
        <v>1277863.53</v>
      </c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3"/>
      <c r="FK55" s="234"/>
    </row>
    <row r="56" spans="1:167" ht="15" customHeight="1">
      <c r="A56" s="162" t="s">
        <v>192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3"/>
      <c r="BZ56" s="65" t="s">
        <v>47</v>
      </c>
      <c r="CA56" s="66"/>
      <c r="CB56" s="66"/>
      <c r="CC56" s="66"/>
      <c r="CD56" s="66"/>
      <c r="CE56" s="66"/>
      <c r="CF56" s="66"/>
      <c r="CG56" s="97">
        <v>230</v>
      </c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233">
        <f>SUM(CR57:DI59)</f>
        <v>0</v>
      </c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>
        <f>SUM(DJ57:EA59)</f>
        <v>0</v>
      </c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33"/>
      <c r="DW56" s="233"/>
      <c r="DX56" s="233"/>
      <c r="DY56" s="233"/>
      <c r="DZ56" s="233"/>
      <c r="EA56" s="233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33">
        <f t="shared" si="0"/>
        <v>0</v>
      </c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3"/>
      <c r="FK56" s="234"/>
    </row>
    <row r="57" spans="1:167" ht="12" customHeight="1">
      <c r="A57" s="164" t="s">
        <v>23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5"/>
      <c r="BZ57" s="79" t="s">
        <v>48</v>
      </c>
      <c r="CA57" s="80"/>
      <c r="CB57" s="80"/>
      <c r="CC57" s="80"/>
      <c r="CD57" s="80"/>
      <c r="CE57" s="80"/>
      <c r="CF57" s="81"/>
      <c r="CG57" s="73">
        <v>231</v>
      </c>
      <c r="CH57" s="74"/>
      <c r="CI57" s="74"/>
      <c r="CJ57" s="74"/>
      <c r="CK57" s="74"/>
      <c r="CL57" s="74"/>
      <c r="CM57" s="74"/>
      <c r="CN57" s="74"/>
      <c r="CO57" s="74"/>
      <c r="CP57" s="74"/>
      <c r="CQ57" s="75"/>
      <c r="CR57" s="271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3"/>
      <c r="DJ57" s="235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7"/>
      <c r="EB57" s="271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3"/>
      <c r="ET57" s="241">
        <f>SUM(CR57:ES58)</f>
        <v>0</v>
      </c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3"/>
    </row>
    <row r="58" spans="1:167" ht="12" customHeight="1">
      <c r="A58" s="142" t="s">
        <v>193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3"/>
      <c r="BZ58" s="82"/>
      <c r="CA58" s="83"/>
      <c r="CB58" s="83"/>
      <c r="CC58" s="83"/>
      <c r="CD58" s="83"/>
      <c r="CE58" s="83"/>
      <c r="CF58" s="84"/>
      <c r="CG58" s="76"/>
      <c r="CH58" s="77"/>
      <c r="CI58" s="77"/>
      <c r="CJ58" s="77"/>
      <c r="CK58" s="77"/>
      <c r="CL58" s="77"/>
      <c r="CM58" s="77"/>
      <c r="CN58" s="77"/>
      <c r="CO58" s="77"/>
      <c r="CP58" s="77"/>
      <c r="CQ58" s="78"/>
      <c r="CR58" s="274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6"/>
      <c r="DJ58" s="238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39"/>
      <c r="DW58" s="239"/>
      <c r="DX58" s="239"/>
      <c r="DY58" s="239"/>
      <c r="DZ58" s="239"/>
      <c r="EA58" s="240"/>
      <c r="EB58" s="274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6"/>
      <c r="ET58" s="244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6"/>
    </row>
    <row r="59" spans="1:167" ht="15" customHeight="1">
      <c r="A59" s="144" t="s">
        <v>194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5"/>
      <c r="BZ59" s="65" t="s">
        <v>49</v>
      </c>
      <c r="CA59" s="66"/>
      <c r="CB59" s="66"/>
      <c r="CC59" s="66"/>
      <c r="CD59" s="66"/>
      <c r="CE59" s="66"/>
      <c r="CF59" s="66"/>
      <c r="CG59" s="97">
        <v>232</v>
      </c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33">
        <f>SUM(CR59:ES59)</f>
        <v>0</v>
      </c>
      <c r="EU59" s="233"/>
      <c r="EV59" s="233"/>
      <c r="EW59" s="233"/>
      <c r="EX59" s="233"/>
      <c r="EY59" s="233"/>
      <c r="EZ59" s="233"/>
      <c r="FA59" s="233"/>
      <c r="FB59" s="233"/>
      <c r="FC59" s="233"/>
      <c r="FD59" s="233"/>
      <c r="FE59" s="233"/>
      <c r="FF59" s="233"/>
      <c r="FG59" s="233"/>
      <c r="FH59" s="233"/>
      <c r="FI59" s="233"/>
      <c r="FJ59" s="233"/>
      <c r="FK59" s="234"/>
    </row>
    <row r="60" spans="1:167" ht="15" customHeight="1">
      <c r="A60" s="162" t="s">
        <v>152</v>
      </c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3"/>
      <c r="BZ60" s="65" t="s">
        <v>50</v>
      </c>
      <c r="CA60" s="66"/>
      <c r="CB60" s="66"/>
      <c r="CC60" s="66"/>
      <c r="CD60" s="66"/>
      <c r="CE60" s="66"/>
      <c r="CF60" s="66"/>
      <c r="CG60" s="97">
        <v>240</v>
      </c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233">
        <f>SUM(CR61:DI63)</f>
        <v>0</v>
      </c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>
        <f>SUM(DJ61:EA63)</f>
        <v>0</v>
      </c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33"/>
      <c r="DW60" s="233"/>
      <c r="DX60" s="233"/>
      <c r="DY60" s="233"/>
      <c r="DZ60" s="233"/>
      <c r="EA60" s="233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33">
        <f>SUM(CR60:ES60)</f>
        <v>0</v>
      </c>
      <c r="EU60" s="233"/>
      <c r="EV60" s="233"/>
      <c r="EW60" s="233"/>
      <c r="EX60" s="233"/>
      <c r="EY60" s="233"/>
      <c r="EZ60" s="233"/>
      <c r="FA60" s="233"/>
      <c r="FB60" s="233"/>
      <c r="FC60" s="233"/>
      <c r="FD60" s="233"/>
      <c r="FE60" s="233"/>
      <c r="FF60" s="233"/>
      <c r="FG60" s="233"/>
      <c r="FH60" s="233"/>
      <c r="FI60" s="233"/>
      <c r="FJ60" s="233"/>
      <c r="FK60" s="234"/>
    </row>
    <row r="61" spans="1:167" ht="12" customHeight="1">
      <c r="A61" s="164" t="s">
        <v>23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5"/>
      <c r="BZ61" s="79" t="s">
        <v>51</v>
      </c>
      <c r="CA61" s="80"/>
      <c r="CB61" s="80"/>
      <c r="CC61" s="80"/>
      <c r="CD61" s="80"/>
      <c r="CE61" s="80"/>
      <c r="CF61" s="81"/>
      <c r="CG61" s="73">
        <v>241</v>
      </c>
      <c r="CH61" s="74"/>
      <c r="CI61" s="74"/>
      <c r="CJ61" s="74"/>
      <c r="CK61" s="74"/>
      <c r="CL61" s="74"/>
      <c r="CM61" s="74"/>
      <c r="CN61" s="74"/>
      <c r="CO61" s="74"/>
      <c r="CP61" s="74"/>
      <c r="CQ61" s="75"/>
      <c r="CR61" s="235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7"/>
      <c r="DJ61" s="235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7"/>
      <c r="EB61" s="271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3"/>
      <c r="ET61" s="241">
        <f>SUM(CR61:ES62)</f>
        <v>0</v>
      </c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3"/>
    </row>
    <row r="62" spans="1:167">
      <c r="A62" s="142" t="s">
        <v>153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3"/>
      <c r="BZ62" s="82"/>
      <c r="CA62" s="83"/>
      <c r="CB62" s="83"/>
      <c r="CC62" s="83"/>
      <c r="CD62" s="83"/>
      <c r="CE62" s="83"/>
      <c r="CF62" s="84"/>
      <c r="CG62" s="76"/>
      <c r="CH62" s="77"/>
      <c r="CI62" s="77"/>
      <c r="CJ62" s="77"/>
      <c r="CK62" s="77"/>
      <c r="CL62" s="77"/>
      <c r="CM62" s="77"/>
      <c r="CN62" s="77"/>
      <c r="CO62" s="77"/>
      <c r="CP62" s="77"/>
      <c r="CQ62" s="78"/>
      <c r="CR62" s="238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40"/>
      <c r="DJ62" s="238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40"/>
      <c r="EB62" s="274"/>
      <c r="EC62" s="275"/>
      <c r="ED62" s="275"/>
      <c r="EE62" s="275"/>
      <c r="EF62" s="275"/>
      <c r="EG62" s="275"/>
      <c r="EH62" s="275"/>
      <c r="EI62" s="275"/>
      <c r="EJ62" s="275"/>
      <c r="EK62" s="275"/>
      <c r="EL62" s="275"/>
      <c r="EM62" s="275"/>
      <c r="EN62" s="275"/>
      <c r="EO62" s="275"/>
      <c r="EP62" s="275"/>
      <c r="EQ62" s="275"/>
      <c r="ER62" s="275"/>
      <c r="ES62" s="276"/>
      <c r="ET62" s="244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6"/>
    </row>
    <row r="63" spans="1:167" ht="22.5" customHeight="1">
      <c r="A63" s="144" t="s">
        <v>154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5"/>
      <c r="BZ63" s="65" t="s">
        <v>52</v>
      </c>
      <c r="CA63" s="66"/>
      <c r="CB63" s="66"/>
      <c r="CC63" s="66"/>
      <c r="CD63" s="66"/>
      <c r="CE63" s="66"/>
      <c r="CF63" s="66"/>
      <c r="CG63" s="97">
        <v>242</v>
      </c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33">
        <f>SUM(CR63:ES63)</f>
        <v>0</v>
      </c>
      <c r="EU63" s="233"/>
      <c r="EV63" s="233"/>
      <c r="EW63" s="233"/>
      <c r="EX63" s="233"/>
      <c r="EY63" s="233"/>
      <c r="EZ63" s="233"/>
      <c r="FA63" s="233"/>
      <c r="FB63" s="233"/>
      <c r="FC63" s="233"/>
      <c r="FD63" s="233"/>
      <c r="FE63" s="233"/>
      <c r="FF63" s="233"/>
      <c r="FG63" s="233"/>
      <c r="FH63" s="233"/>
      <c r="FI63" s="233"/>
      <c r="FJ63" s="233"/>
      <c r="FK63" s="234"/>
    </row>
    <row r="64" spans="1:167" ht="15" customHeight="1">
      <c r="A64" s="162" t="s">
        <v>155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3"/>
      <c r="BZ64" s="65" t="s">
        <v>53</v>
      </c>
      <c r="CA64" s="66"/>
      <c r="CB64" s="66"/>
      <c r="CC64" s="66"/>
      <c r="CD64" s="66"/>
      <c r="CE64" s="66"/>
      <c r="CF64" s="66"/>
      <c r="CG64" s="97">
        <v>250</v>
      </c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233">
        <f>SUM(CR65:DI67)</f>
        <v>0</v>
      </c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>
        <f>SUM(DJ65:EA67)</f>
        <v>0</v>
      </c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33">
        <f>SUM(CR64:ES64)</f>
        <v>0</v>
      </c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4"/>
    </row>
    <row r="65" spans="1:186" ht="12" customHeight="1">
      <c r="A65" s="164" t="s">
        <v>23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5"/>
      <c r="BZ65" s="79" t="s">
        <v>54</v>
      </c>
      <c r="CA65" s="80"/>
      <c r="CB65" s="80"/>
      <c r="CC65" s="80"/>
      <c r="CD65" s="80"/>
      <c r="CE65" s="80"/>
      <c r="CF65" s="81"/>
      <c r="CG65" s="73">
        <v>252</v>
      </c>
      <c r="CH65" s="74"/>
      <c r="CI65" s="74"/>
      <c r="CJ65" s="74"/>
      <c r="CK65" s="74"/>
      <c r="CL65" s="74"/>
      <c r="CM65" s="74"/>
      <c r="CN65" s="74"/>
      <c r="CO65" s="74"/>
      <c r="CP65" s="74"/>
      <c r="CQ65" s="75"/>
      <c r="CR65" s="235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7"/>
      <c r="DJ65" s="235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7"/>
      <c r="EB65" s="271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3"/>
      <c r="ET65" s="241">
        <f>SUM(CR65:ES66)</f>
        <v>0</v>
      </c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3"/>
    </row>
    <row r="66" spans="1:186" ht="22.5" customHeight="1">
      <c r="A66" s="142" t="s">
        <v>56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3"/>
      <c r="BZ66" s="82"/>
      <c r="CA66" s="83"/>
      <c r="CB66" s="83"/>
      <c r="CC66" s="83"/>
      <c r="CD66" s="83"/>
      <c r="CE66" s="83"/>
      <c r="CF66" s="84"/>
      <c r="CG66" s="76"/>
      <c r="CH66" s="77"/>
      <c r="CI66" s="77"/>
      <c r="CJ66" s="77"/>
      <c r="CK66" s="77"/>
      <c r="CL66" s="77"/>
      <c r="CM66" s="77"/>
      <c r="CN66" s="77"/>
      <c r="CO66" s="77"/>
      <c r="CP66" s="77"/>
      <c r="CQ66" s="78"/>
      <c r="CR66" s="238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40"/>
      <c r="DJ66" s="238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40"/>
      <c r="EB66" s="274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6"/>
      <c r="ET66" s="244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6"/>
    </row>
    <row r="67" spans="1:186" ht="15" customHeight="1">
      <c r="A67" s="144" t="s">
        <v>141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5"/>
      <c r="BZ67" s="65" t="s">
        <v>55</v>
      </c>
      <c r="CA67" s="66"/>
      <c r="CB67" s="66"/>
      <c r="CC67" s="66"/>
      <c r="CD67" s="66"/>
      <c r="CE67" s="66"/>
      <c r="CF67" s="66"/>
      <c r="CG67" s="97">
        <v>253</v>
      </c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33">
        <f>SUM(CR67:ES67)</f>
        <v>0</v>
      </c>
      <c r="EU67" s="233"/>
      <c r="EV67" s="233"/>
      <c r="EW67" s="233"/>
      <c r="EX67" s="233"/>
      <c r="EY67" s="233"/>
      <c r="EZ67" s="233"/>
      <c r="FA67" s="233"/>
      <c r="FB67" s="233"/>
      <c r="FC67" s="233"/>
      <c r="FD67" s="233"/>
      <c r="FE67" s="233"/>
      <c r="FF67" s="233"/>
      <c r="FG67" s="233"/>
      <c r="FH67" s="233"/>
      <c r="FI67" s="233"/>
      <c r="FJ67" s="233"/>
      <c r="FK67" s="234"/>
    </row>
    <row r="68" spans="1:186" ht="15" customHeight="1">
      <c r="A68" s="162" t="s">
        <v>57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3"/>
      <c r="BZ68" s="65" t="s">
        <v>58</v>
      </c>
      <c r="CA68" s="66"/>
      <c r="CB68" s="66"/>
      <c r="CC68" s="66"/>
      <c r="CD68" s="66"/>
      <c r="CE68" s="66"/>
      <c r="CF68" s="66"/>
      <c r="CG68" s="97">
        <v>260</v>
      </c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233">
        <f>SUM(CR69:DI71)</f>
        <v>0</v>
      </c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>
        <f>SUM(DJ69:EA71)</f>
        <v>0</v>
      </c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33"/>
      <c r="DX68" s="233"/>
      <c r="DY68" s="233"/>
      <c r="DZ68" s="233"/>
      <c r="EA68" s="233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33">
        <f>SUM(CR68:ES68)</f>
        <v>0</v>
      </c>
      <c r="EU68" s="233"/>
      <c r="EV68" s="233"/>
      <c r="EW68" s="233"/>
      <c r="EX68" s="233"/>
      <c r="EY68" s="233"/>
      <c r="EZ68" s="233"/>
      <c r="FA68" s="233"/>
      <c r="FB68" s="233"/>
      <c r="FC68" s="233"/>
      <c r="FD68" s="233"/>
      <c r="FE68" s="233"/>
      <c r="FF68" s="233"/>
      <c r="FG68" s="233"/>
      <c r="FH68" s="233"/>
      <c r="FI68" s="233"/>
      <c r="FJ68" s="233"/>
      <c r="FK68" s="234"/>
    </row>
    <row r="69" spans="1:186" ht="12" customHeight="1">
      <c r="A69" s="164" t="s">
        <v>23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5"/>
      <c r="BZ69" s="79" t="s">
        <v>59</v>
      </c>
      <c r="CA69" s="80"/>
      <c r="CB69" s="80"/>
      <c r="CC69" s="80"/>
      <c r="CD69" s="80"/>
      <c r="CE69" s="80"/>
      <c r="CF69" s="81"/>
      <c r="CG69" s="73">
        <v>262</v>
      </c>
      <c r="CH69" s="74"/>
      <c r="CI69" s="74"/>
      <c r="CJ69" s="74"/>
      <c r="CK69" s="74"/>
      <c r="CL69" s="74"/>
      <c r="CM69" s="74"/>
      <c r="CN69" s="74"/>
      <c r="CO69" s="74"/>
      <c r="CP69" s="74"/>
      <c r="CQ69" s="75"/>
      <c r="CR69" s="235"/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7"/>
      <c r="DJ69" s="235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36"/>
      <c r="DX69" s="236"/>
      <c r="DY69" s="236"/>
      <c r="DZ69" s="236"/>
      <c r="EA69" s="237"/>
      <c r="EB69" s="271"/>
      <c r="EC69" s="272"/>
      <c r="ED69" s="272"/>
      <c r="EE69" s="272"/>
      <c r="EF69" s="272"/>
      <c r="EG69" s="272"/>
      <c r="EH69" s="272"/>
      <c r="EI69" s="272"/>
      <c r="EJ69" s="272"/>
      <c r="EK69" s="272"/>
      <c r="EL69" s="272"/>
      <c r="EM69" s="272"/>
      <c r="EN69" s="272"/>
      <c r="EO69" s="272"/>
      <c r="EP69" s="272"/>
      <c r="EQ69" s="272"/>
      <c r="ER69" s="272"/>
      <c r="ES69" s="273"/>
      <c r="ET69" s="241">
        <f>SUM(CR69:ES70)</f>
        <v>0</v>
      </c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3"/>
    </row>
    <row r="70" spans="1:186" ht="12" customHeight="1">
      <c r="A70" s="142" t="s">
        <v>61</v>
      </c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3"/>
      <c r="BZ70" s="82"/>
      <c r="CA70" s="83"/>
      <c r="CB70" s="83"/>
      <c r="CC70" s="83"/>
      <c r="CD70" s="83"/>
      <c r="CE70" s="83"/>
      <c r="CF70" s="84"/>
      <c r="CG70" s="76"/>
      <c r="CH70" s="77"/>
      <c r="CI70" s="77"/>
      <c r="CJ70" s="77"/>
      <c r="CK70" s="77"/>
      <c r="CL70" s="77"/>
      <c r="CM70" s="77"/>
      <c r="CN70" s="77"/>
      <c r="CO70" s="77"/>
      <c r="CP70" s="77"/>
      <c r="CQ70" s="78"/>
      <c r="CR70" s="238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40"/>
      <c r="DJ70" s="238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40"/>
      <c r="EB70" s="274"/>
      <c r="EC70" s="275"/>
      <c r="ED70" s="275"/>
      <c r="EE70" s="275"/>
      <c r="EF70" s="275"/>
      <c r="EG70" s="275"/>
      <c r="EH70" s="275"/>
      <c r="EI70" s="275"/>
      <c r="EJ70" s="275"/>
      <c r="EK70" s="275"/>
      <c r="EL70" s="275"/>
      <c r="EM70" s="275"/>
      <c r="EN70" s="275"/>
      <c r="EO70" s="275"/>
      <c r="EP70" s="275"/>
      <c r="EQ70" s="275"/>
      <c r="ER70" s="275"/>
      <c r="ES70" s="276"/>
      <c r="ET70" s="244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6"/>
    </row>
    <row r="71" spans="1:186" ht="12" customHeight="1">
      <c r="A71" s="144" t="s">
        <v>156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5"/>
      <c r="BZ71" s="65" t="s">
        <v>60</v>
      </c>
      <c r="CA71" s="66"/>
      <c r="CB71" s="66"/>
      <c r="CC71" s="66"/>
      <c r="CD71" s="66"/>
      <c r="CE71" s="66"/>
      <c r="CF71" s="66"/>
      <c r="CG71" s="97">
        <v>263</v>
      </c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33">
        <f>SUM(CR71:ES71)</f>
        <v>0</v>
      </c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4"/>
    </row>
    <row r="72" spans="1:186" ht="15" customHeight="1" thickBot="1">
      <c r="A72" s="156" t="s">
        <v>68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7"/>
      <c r="BZ72" s="87" t="s">
        <v>195</v>
      </c>
      <c r="CA72" s="88"/>
      <c r="CB72" s="88"/>
      <c r="CC72" s="88"/>
      <c r="CD72" s="88"/>
      <c r="CE72" s="88"/>
      <c r="CF72" s="88"/>
      <c r="CG72" s="154">
        <v>290</v>
      </c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291">
        <f>-83080.4+83080.4</f>
        <v>0</v>
      </c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>
        <v>863110.19</v>
      </c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33">
        <f>SUM(CR72:ES72)</f>
        <v>863110.19</v>
      </c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4"/>
      <c r="FM72" s="95" t="s">
        <v>260</v>
      </c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</row>
    <row r="73" spans="1:186" ht="15" customHeight="1">
      <c r="FK73" s="41" t="s">
        <v>163</v>
      </c>
      <c r="FM73" s="96">
        <v>83080.399999999994</v>
      </c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</row>
    <row r="74" spans="1:186" s="12" customFormat="1" ht="33" customHeight="1">
      <c r="A74" s="161" t="s">
        <v>136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 t="s">
        <v>137</v>
      </c>
      <c r="CA74" s="123"/>
      <c r="CB74" s="123"/>
      <c r="CC74" s="123"/>
      <c r="CD74" s="123"/>
      <c r="CE74" s="123"/>
      <c r="CF74" s="123"/>
      <c r="CG74" s="123" t="s">
        <v>173</v>
      </c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253" t="s">
        <v>174</v>
      </c>
      <c r="CS74" s="253"/>
      <c r="CT74" s="253"/>
      <c r="CU74" s="253"/>
      <c r="CV74" s="253"/>
      <c r="CW74" s="253"/>
      <c r="CX74" s="253"/>
      <c r="CY74" s="253"/>
      <c r="CZ74" s="253"/>
      <c r="DA74" s="253"/>
      <c r="DB74" s="253"/>
      <c r="DC74" s="253"/>
      <c r="DD74" s="253"/>
      <c r="DE74" s="253"/>
      <c r="DF74" s="253"/>
      <c r="DG74" s="253"/>
      <c r="DH74" s="253"/>
      <c r="DI74" s="253"/>
      <c r="DJ74" s="253" t="s">
        <v>175</v>
      </c>
      <c r="DK74" s="253"/>
      <c r="DL74" s="253"/>
      <c r="DM74" s="253"/>
      <c r="DN74" s="253"/>
      <c r="DO74" s="253"/>
      <c r="DP74" s="253"/>
      <c r="DQ74" s="253"/>
      <c r="DR74" s="253"/>
      <c r="DS74" s="253"/>
      <c r="DT74" s="253"/>
      <c r="DU74" s="253"/>
      <c r="DV74" s="253"/>
      <c r="DW74" s="253"/>
      <c r="DX74" s="253"/>
      <c r="DY74" s="253"/>
      <c r="DZ74" s="253"/>
      <c r="EA74" s="253"/>
      <c r="EB74" s="253" t="s">
        <v>2</v>
      </c>
      <c r="EC74" s="253"/>
      <c r="ED74" s="253"/>
      <c r="EE74" s="253"/>
      <c r="EF74" s="253"/>
      <c r="EG74" s="253"/>
      <c r="EH74" s="253"/>
      <c r="EI74" s="253"/>
      <c r="EJ74" s="253"/>
      <c r="EK74" s="253"/>
      <c r="EL74" s="253"/>
      <c r="EM74" s="253"/>
      <c r="EN74" s="253"/>
      <c r="EO74" s="253"/>
      <c r="EP74" s="253"/>
      <c r="EQ74" s="253"/>
      <c r="ER74" s="253"/>
      <c r="ES74" s="253"/>
      <c r="ET74" s="253" t="s">
        <v>1</v>
      </c>
      <c r="EU74" s="253"/>
      <c r="EV74" s="253"/>
      <c r="EW74" s="253"/>
      <c r="EX74" s="253"/>
      <c r="EY74" s="253"/>
      <c r="EZ74" s="253"/>
      <c r="FA74" s="253"/>
      <c r="FB74" s="253"/>
      <c r="FC74" s="253"/>
      <c r="FD74" s="253"/>
      <c r="FE74" s="253"/>
      <c r="FF74" s="253"/>
      <c r="FG74" s="253"/>
      <c r="FH74" s="253"/>
      <c r="FI74" s="253"/>
      <c r="FJ74" s="253"/>
      <c r="FK74" s="256"/>
      <c r="FL74" s="39"/>
      <c r="FM74" s="39"/>
      <c r="FN74" s="39"/>
    </row>
    <row r="75" spans="1:186" s="13" customFormat="1" ht="12" customHeight="1" thickBot="1">
      <c r="A75" s="158">
        <v>1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98">
        <v>2</v>
      </c>
      <c r="CA75" s="98"/>
      <c r="CB75" s="98"/>
      <c r="CC75" s="98"/>
      <c r="CD75" s="98"/>
      <c r="CE75" s="98"/>
      <c r="CF75" s="98"/>
      <c r="CG75" s="98">
        <v>3</v>
      </c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255">
        <v>4</v>
      </c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>
        <v>5</v>
      </c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>
        <v>6</v>
      </c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>
        <v>7</v>
      </c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69"/>
      <c r="FL75" s="40"/>
      <c r="FM75" s="40"/>
      <c r="FN75" s="40"/>
    </row>
    <row r="76" spans="1:186" ht="15" customHeight="1">
      <c r="A76" s="162" t="s">
        <v>64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3"/>
      <c r="BZ76" s="138" t="s">
        <v>62</v>
      </c>
      <c r="CA76" s="139"/>
      <c r="CB76" s="139"/>
      <c r="CC76" s="139"/>
      <c r="CD76" s="139"/>
      <c r="CE76" s="139"/>
      <c r="CF76" s="139"/>
      <c r="CG76" s="140">
        <v>270</v>
      </c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254">
        <f>SUM(CR77:DI80)</f>
        <v>0</v>
      </c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>
        <f>SUM(DJ77:EA80)</f>
        <v>1384561.09</v>
      </c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283"/>
      <c r="EM76" s="283"/>
      <c r="EN76" s="283"/>
      <c r="EO76" s="283"/>
      <c r="EP76" s="283"/>
      <c r="EQ76" s="283"/>
      <c r="ER76" s="283"/>
      <c r="ES76" s="283"/>
      <c r="ET76" s="254">
        <f>SUM(CR76:ES76)</f>
        <v>1384561.09</v>
      </c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70"/>
    </row>
    <row r="77" spans="1:186" ht="12" customHeight="1">
      <c r="A77" s="164" t="s">
        <v>23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5"/>
      <c r="BZ77" s="79" t="s">
        <v>63</v>
      </c>
      <c r="CA77" s="80"/>
      <c r="CB77" s="80"/>
      <c r="CC77" s="80"/>
      <c r="CD77" s="80"/>
      <c r="CE77" s="80"/>
      <c r="CF77" s="81"/>
      <c r="CG77" s="73">
        <v>271</v>
      </c>
      <c r="CH77" s="74"/>
      <c r="CI77" s="74"/>
      <c r="CJ77" s="74"/>
      <c r="CK77" s="74"/>
      <c r="CL77" s="74"/>
      <c r="CM77" s="74"/>
      <c r="CN77" s="74"/>
      <c r="CO77" s="74"/>
      <c r="CP77" s="74"/>
      <c r="CQ77" s="75"/>
      <c r="CR77" s="235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7"/>
      <c r="DJ77" s="235">
        <v>361825.08</v>
      </c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36"/>
      <c r="DX77" s="236"/>
      <c r="DY77" s="236"/>
      <c r="DZ77" s="236"/>
      <c r="EA77" s="237"/>
      <c r="EB77" s="285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7"/>
      <c r="ET77" s="241">
        <f>SUM(CR77:ES78)</f>
        <v>361825.08</v>
      </c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3"/>
    </row>
    <row r="78" spans="1:186" ht="12" customHeight="1">
      <c r="A78" s="142" t="s">
        <v>65</v>
      </c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3"/>
      <c r="BZ78" s="82"/>
      <c r="CA78" s="83"/>
      <c r="CB78" s="83"/>
      <c r="CC78" s="83"/>
      <c r="CD78" s="83"/>
      <c r="CE78" s="83"/>
      <c r="CF78" s="84"/>
      <c r="CG78" s="76"/>
      <c r="CH78" s="77"/>
      <c r="CI78" s="77"/>
      <c r="CJ78" s="77"/>
      <c r="CK78" s="77"/>
      <c r="CL78" s="77"/>
      <c r="CM78" s="77"/>
      <c r="CN78" s="77"/>
      <c r="CO78" s="77"/>
      <c r="CP78" s="77"/>
      <c r="CQ78" s="78"/>
      <c r="CR78" s="238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40"/>
      <c r="DJ78" s="238"/>
      <c r="DK78" s="239"/>
      <c r="DL78" s="239"/>
      <c r="DM78" s="239"/>
      <c r="DN78" s="239"/>
      <c r="DO78" s="239"/>
      <c r="DP78" s="239"/>
      <c r="DQ78" s="239"/>
      <c r="DR78" s="239"/>
      <c r="DS78" s="239"/>
      <c r="DT78" s="239"/>
      <c r="DU78" s="239"/>
      <c r="DV78" s="239"/>
      <c r="DW78" s="239"/>
      <c r="DX78" s="239"/>
      <c r="DY78" s="239"/>
      <c r="DZ78" s="239"/>
      <c r="EA78" s="240"/>
      <c r="EB78" s="288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90"/>
      <c r="ET78" s="244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6"/>
    </row>
    <row r="79" spans="1:186" ht="15" customHeight="1">
      <c r="A79" s="144" t="s">
        <v>66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5"/>
      <c r="BZ79" s="65" t="s">
        <v>196</v>
      </c>
      <c r="CA79" s="66"/>
      <c r="CB79" s="66"/>
      <c r="CC79" s="66"/>
      <c r="CD79" s="66"/>
      <c r="CE79" s="66"/>
      <c r="CF79" s="66"/>
      <c r="CG79" s="97">
        <v>272</v>
      </c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250"/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>
        <f>1022736.01</f>
        <v>1022736.01</v>
      </c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95"/>
      <c r="EC79" s="295"/>
      <c r="ED79" s="295"/>
      <c r="EE79" s="295"/>
      <c r="EF79" s="295"/>
      <c r="EG79" s="295"/>
      <c r="EH79" s="295"/>
      <c r="EI79" s="295"/>
      <c r="EJ79" s="295"/>
      <c r="EK79" s="295"/>
      <c r="EL79" s="295"/>
      <c r="EM79" s="295"/>
      <c r="EN79" s="295"/>
      <c r="EO79" s="295"/>
      <c r="EP79" s="295"/>
      <c r="EQ79" s="295"/>
      <c r="ER79" s="295"/>
      <c r="ES79" s="295"/>
      <c r="ET79" s="233">
        <f t="shared" ref="ET79:ET86" si="1">SUM(CR79:ES79)</f>
        <v>1022736.01</v>
      </c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4"/>
    </row>
    <row r="80" spans="1:186" ht="15" customHeight="1">
      <c r="A80" s="144" t="s">
        <v>67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5"/>
      <c r="BZ80" s="65" t="s">
        <v>197</v>
      </c>
      <c r="CA80" s="66"/>
      <c r="CB80" s="66"/>
      <c r="CC80" s="66"/>
      <c r="CD80" s="66"/>
      <c r="CE80" s="66"/>
      <c r="CF80" s="66"/>
      <c r="CG80" s="97">
        <v>273</v>
      </c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250"/>
      <c r="CS80" s="250"/>
      <c r="CT80" s="250"/>
      <c r="CU80" s="250"/>
      <c r="CV80" s="250"/>
      <c r="CW80" s="250"/>
      <c r="CX80" s="250"/>
      <c r="CY80" s="250"/>
      <c r="CZ80" s="250"/>
      <c r="DA80" s="250"/>
      <c r="DB80" s="250"/>
      <c r="DC80" s="250"/>
      <c r="DD80" s="250"/>
      <c r="DE80" s="250"/>
      <c r="DF80" s="250"/>
      <c r="DG80" s="250"/>
      <c r="DH80" s="250"/>
      <c r="DI80" s="250"/>
      <c r="DJ80" s="250"/>
      <c r="DK80" s="250"/>
      <c r="DL80" s="250"/>
      <c r="DM80" s="250"/>
      <c r="DN80" s="250"/>
      <c r="DO80" s="250"/>
      <c r="DP80" s="250"/>
      <c r="DQ80" s="250"/>
      <c r="DR80" s="250"/>
      <c r="DS80" s="250"/>
      <c r="DT80" s="250"/>
      <c r="DU80" s="250"/>
      <c r="DV80" s="250"/>
      <c r="DW80" s="250"/>
      <c r="DX80" s="250"/>
      <c r="DY80" s="250"/>
      <c r="DZ80" s="250"/>
      <c r="EA80" s="250"/>
      <c r="EB80" s="295"/>
      <c r="EC80" s="295"/>
      <c r="ED80" s="295"/>
      <c r="EE80" s="295"/>
      <c r="EF80" s="295"/>
      <c r="EG80" s="295"/>
      <c r="EH80" s="295"/>
      <c r="EI80" s="295"/>
      <c r="EJ80" s="295"/>
      <c r="EK80" s="295"/>
      <c r="EL80" s="295"/>
      <c r="EM80" s="295"/>
      <c r="EN80" s="295"/>
      <c r="EO80" s="295"/>
      <c r="EP80" s="295"/>
      <c r="EQ80" s="295"/>
      <c r="ER80" s="295"/>
      <c r="ES80" s="295"/>
      <c r="ET80" s="233">
        <f t="shared" si="1"/>
        <v>0</v>
      </c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4"/>
    </row>
    <row r="81" spans="1:186" ht="15" customHeight="1">
      <c r="A81" s="162" t="s">
        <v>160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3"/>
      <c r="BZ81" s="65" t="s">
        <v>69</v>
      </c>
      <c r="CA81" s="66"/>
      <c r="CB81" s="66"/>
      <c r="CC81" s="66"/>
      <c r="CD81" s="66"/>
      <c r="CE81" s="66"/>
      <c r="CF81" s="66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250"/>
      <c r="CS81" s="250"/>
      <c r="CT81" s="250"/>
      <c r="CU81" s="250"/>
      <c r="CV81" s="250"/>
      <c r="CW81" s="250"/>
      <c r="CX81" s="250"/>
      <c r="CY81" s="250"/>
      <c r="CZ81" s="250"/>
      <c r="DA81" s="250"/>
      <c r="DB81" s="250"/>
      <c r="DC81" s="250"/>
      <c r="DD81" s="250"/>
      <c r="DE81" s="250"/>
      <c r="DF81" s="250"/>
      <c r="DG81" s="250"/>
      <c r="DH81" s="250"/>
      <c r="DI81" s="250"/>
      <c r="DJ81" s="250"/>
      <c r="DK81" s="250"/>
      <c r="DL81" s="250"/>
      <c r="DM81" s="250"/>
      <c r="DN81" s="250"/>
      <c r="DO81" s="250"/>
      <c r="DP81" s="250"/>
      <c r="DQ81" s="250"/>
      <c r="DR81" s="250"/>
      <c r="DS81" s="250"/>
      <c r="DT81" s="250"/>
      <c r="DU81" s="250"/>
      <c r="DV81" s="250"/>
      <c r="DW81" s="250"/>
      <c r="DX81" s="250"/>
      <c r="DY81" s="250"/>
      <c r="DZ81" s="250"/>
      <c r="EA81" s="250"/>
      <c r="EB81" s="295"/>
      <c r="EC81" s="295"/>
      <c r="ED81" s="295"/>
      <c r="EE81" s="295"/>
      <c r="EF81" s="295"/>
      <c r="EG81" s="295"/>
      <c r="EH81" s="295"/>
      <c r="EI81" s="295"/>
      <c r="EJ81" s="295"/>
      <c r="EK81" s="295"/>
      <c r="EL81" s="295"/>
      <c r="EM81" s="295"/>
      <c r="EN81" s="295"/>
      <c r="EO81" s="295"/>
      <c r="EP81" s="295"/>
      <c r="EQ81" s="295"/>
      <c r="ER81" s="295"/>
      <c r="ES81" s="295"/>
      <c r="ET81" s="233">
        <f t="shared" si="1"/>
        <v>0</v>
      </c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4"/>
    </row>
    <row r="82" spans="1:186" ht="15" customHeight="1">
      <c r="A82" s="217" t="s">
        <v>199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8"/>
      <c r="BZ82" s="65" t="s">
        <v>198</v>
      </c>
      <c r="CA82" s="66"/>
      <c r="CB82" s="66"/>
      <c r="CC82" s="66"/>
      <c r="CD82" s="66"/>
      <c r="CE82" s="66"/>
      <c r="CF82" s="66"/>
      <c r="CG82" s="115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233">
        <f>CR85+CR109</f>
        <v>-25030.5</v>
      </c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>
        <f>DJ85+DJ109</f>
        <v>-1616510.0700000017</v>
      </c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>
        <f>EB83-EB84</f>
        <v>0</v>
      </c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>
        <f t="shared" si="1"/>
        <v>-1641540.5700000017</v>
      </c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4"/>
      <c r="FM82" s="308"/>
      <c r="FN82" s="308"/>
      <c r="FO82" s="308"/>
      <c r="FP82" s="308"/>
      <c r="FQ82" s="308"/>
      <c r="FR82" s="308"/>
      <c r="FS82" s="308"/>
      <c r="FT82" s="308"/>
      <c r="FU82" s="308"/>
      <c r="FV82" s="308"/>
      <c r="FW82" s="308"/>
      <c r="FX82" s="308"/>
      <c r="FY82" s="308"/>
      <c r="FZ82" s="308"/>
      <c r="GA82" s="308"/>
      <c r="GB82" s="48"/>
      <c r="GC82" s="48"/>
      <c r="GD82" s="48"/>
    </row>
    <row r="83" spans="1:186" ht="15" customHeight="1">
      <c r="A83" s="162" t="s">
        <v>142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3"/>
      <c r="BZ83" s="65" t="s">
        <v>200</v>
      </c>
      <c r="CA83" s="66"/>
      <c r="CB83" s="66"/>
      <c r="CC83" s="66"/>
      <c r="CD83" s="66"/>
      <c r="CE83" s="66"/>
      <c r="CF83" s="66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233">
        <f>CR16-CR42</f>
        <v>-25030.5</v>
      </c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>
        <f>DJ16-DJ42</f>
        <v>-1616510.0700000022</v>
      </c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>
        <f>EB16-EB42</f>
        <v>0</v>
      </c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>
        <f t="shared" si="1"/>
        <v>-1641540.5700000022</v>
      </c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4"/>
      <c r="FM83" s="300"/>
      <c r="FN83" s="300"/>
      <c r="FO83" s="300"/>
      <c r="FP83" s="300"/>
      <c r="FQ83" s="300"/>
      <c r="FR83" s="300"/>
      <c r="FS83" s="300"/>
      <c r="FT83" s="300"/>
      <c r="FU83" s="300"/>
      <c r="FV83" s="300"/>
      <c r="FW83" s="300"/>
      <c r="FX83" s="300"/>
      <c r="FY83" s="300"/>
      <c r="FZ83" s="300"/>
      <c r="GA83" s="300"/>
      <c r="GB83" s="300"/>
      <c r="GC83" s="300"/>
      <c r="GD83" s="300"/>
    </row>
    <row r="84" spans="1:186" ht="15" customHeight="1">
      <c r="A84" s="162" t="s">
        <v>71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3"/>
      <c r="BZ84" s="65" t="s">
        <v>201</v>
      </c>
      <c r="CA84" s="66"/>
      <c r="CB84" s="66"/>
      <c r="CC84" s="66"/>
      <c r="CD84" s="66"/>
      <c r="CE84" s="66"/>
      <c r="CF84" s="66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0"/>
      <c r="DK84" s="250"/>
      <c r="DL84" s="250"/>
      <c r="DM84" s="250"/>
      <c r="DN84" s="250"/>
      <c r="DO84" s="250"/>
      <c r="DP84" s="250"/>
      <c r="DQ84" s="250"/>
      <c r="DR84" s="250"/>
      <c r="DS84" s="250"/>
      <c r="DT84" s="250"/>
      <c r="DU84" s="250"/>
      <c r="DV84" s="250"/>
      <c r="DW84" s="250"/>
      <c r="DX84" s="250"/>
      <c r="DY84" s="250"/>
      <c r="DZ84" s="250"/>
      <c r="EA84" s="250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33">
        <f t="shared" si="1"/>
        <v>0</v>
      </c>
      <c r="EU84" s="233"/>
      <c r="EV84" s="233"/>
      <c r="EW84" s="233"/>
      <c r="EX84" s="233"/>
      <c r="EY84" s="233"/>
      <c r="EZ84" s="233"/>
      <c r="FA84" s="233"/>
      <c r="FB84" s="233"/>
      <c r="FC84" s="233"/>
      <c r="FD84" s="233"/>
      <c r="FE84" s="233"/>
      <c r="FF84" s="233"/>
      <c r="FG84" s="233"/>
      <c r="FH84" s="233"/>
      <c r="FI84" s="233"/>
      <c r="FJ84" s="233"/>
      <c r="FK84" s="234"/>
    </row>
    <row r="85" spans="1:186" ht="15" customHeight="1">
      <c r="A85" s="203" t="s">
        <v>234</v>
      </c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4"/>
      <c r="BZ85" s="65" t="s">
        <v>70</v>
      </c>
      <c r="CA85" s="66"/>
      <c r="CB85" s="66"/>
      <c r="CC85" s="66"/>
      <c r="CD85" s="66"/>
      <c r="CE85" s="66"/>
      <c r="CF85" s="66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233">
        <f>CR86+CR90+CR94+CR98+CR102</f>
        <v>0</v>
      </c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>
        <f>DJ86+DJ90+DJ94+DJ98+DJ102</f>
        <v>-193324.14000000007</v>
      </c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33"/>
      <c r="DW85" s="233"/>
      <c r="DX85" s="233"/>
      <c r="DY85" s="233"/>
      <c r="DZ85" s="233"/>
      <c r="EA85" s="233"/>
      <c r="EB85" s="233">
        <f>EB86+EB90+EB94+EB98+EB102</f>
        <v>0</v>
      </c>
      <c r="EC85" s="233"/>
      <c r="ED85" s="233"/>
      <c r="EE85" s="233"/>
      <c r="EF85" s="233"/>
      <c r="EG85" s="233"/>
      <c r="EH85" s="233"/>
      <c r="EI85" s="233"/>
      <c r="EJ85" s="233"/>
      <c r="EK85" s="233"/>
      <c r="EL85" s="233"/>
      <c r="EM85" s="233"/>
      <c r="EN85" s="233"/>
      <c r="EO85" s="233"/>
      <c r="EP85" s="233"/>
      <c r="EQ85" s="233"/>
      <c r="ER85" s="233"/>
      <c r="ES85" s="233"/>
      <c r="ET85" s="233">
        <f t="shared" si="1"/>
        <v>-193324.14000000007</v>
      </c>
      <c r="EU85" s="233"/>
      <c r="EV85" s="233"/>
      <c r="EW85" s="233"/>
      <c r="EX85" s="233"/>
      <c r="EY85" s="233"/>
      <c r="EZ85" s="233"/>
      <c r="FA85" s="233"/>
      <c r="FB85" s="233"/>
      <c r="FC85" s="233"/>
      <c r="FD85" s="233"/>
      <c r="FE85" s="233"/>
      <c r="FF85" s="233"/>
      <c r="FG85" s="233"/>
      <c r="FH85" s="233"/>
      <c r="FI85" s="233"/>
      <c r="FJ85" s="233"/>
      <c r="FK85" s="234"/>
    </row>
    <row r="86" spans="1:186" ht="15" customHeight="1">
      <c r="A86" s="213" t="s">
        <v>161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4"/>
      <c r="BZ86" s="65" t="s">
        <v>83</v>
      </c>
      <c r="CA86" s="66"/>
      <c r="CB86" s="66"/>
      <c r="CC86" s="66"/>
      <c r="CD86" s="66"/>
      <c r="CE86" s="66"/>
      <c r="CF86" s="66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233">
        <f>CR87-CR89</f>
        <v>0</v>
      </c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>
        <f>DJ87-DJ89</f>
        <v>307588.92</v>
      </c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33"/>
      <c r="DW86" s="233"/>
      <c r="DX86" s="233"/>
      <c r="DY86" s="233"/>
      <c r="DZ86" s="233"/>
      <c r="EA86" s="233"/>
      <c r="EB86" s="233">
        <f>EB87-EB89</f>
        <v>0</v>
      </c>
      <c r="EC86" s="233"/>
      <c r="ED86" s="233"/>
      <c r="EE86" s="233"/>
      <c r="EF86" s="233"/>
      <c r="EG86" s="233"/>
      <c r="EH86" s="233"/>
      <c r="EI86" s="233"/>
      <c r="EJ86" s="233"/>
      <c r="EK86" s="233"/>
      <c r="EL86" s="233"/>
      <c r="EM86" s="233"/>
      <c r="EN86" s="233"/>
      <c r="EO86" s="233"/>
      <c r="EP86" s="233"/>
      <c r="EQ86" s="233"/>
      <c r="ER86" s="233"/>
      <c r="ES86" s="233"/>
      <c r="ET86" s="233">
        <f t="shared" si="1"/>
        <v>307588.92</v>
      </c>
      <c r="EU86" s="233"/>
      <c r="EV86" s="233"/>
      <c r="EW86" s="233"/>
      <c r="EX86" s="233"/>
      <c r="EY86" s="233"/>
      <c r="EZ86" s="233"/>
      <c r="FA86" s="233"/>
      <c r="FB86" s="233"/>
      <c r="FC86" s="233"/>
      <c r="FD86" s="233"/>
      <c r="FE86" s="233"/>
      <c r="FF86" s="233"/>
      <c r="FG86" s="233"/>
      <c r="FH86" s="233"/>
      <c r="FI86" s="233"/>
      <c r="FJ86" s="233"/>
      <c r="FK86" s="234"/>
    </row>
    <row r="87" spans="1:186" ht="12" customHeight="1">
      <c r="A87" s="205" t="s">
        <v>23</v>
      </c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6"/>
      <c r="BZ87" s="79" t="s">
        <v>84</v>
      </c>
      <c r="CA87" s="80"/>
      <c r="CB87" s="80"/>
      <c r="CC87" s="80"/>
      <c r="CD87" s="80"/>
      <c r="CE87" s="80"/>
      <c r="CF87" s="81"/>
      <c r="CG87" s="73">
        <v>310</v>
      </c>
      <c r="CH87" s="74"/>
      <c r="CI87" s="74"/>
      <c r="CJ87" s="74"/>
      <c r="CK87" s="74"/>
      <c r="CL87" s="74"/>
      <c r="CM87" s="74"/>
      <c r="CN87" s="74"/>
      <c r="CO87" s="74"/>
      <c r="CP87" s="74"/>
      <c r="CQ87" s="75"/>
      <c r="CR87" s="235"/>
      <c r="CS87" s="236"/>
      <c r="CT87" s="236"/>
      <c r="CU87" s="236"/>
      <c r="CV87" s="236"/>
      <c r="CW87" s="236"/>
      <c r="CX87" s="236"/>
      <c r="CY87" s="236"/>
      <c r="CZ87" s="236"/>
      <c r="DA87" s="236"/>
      <c r="DB87" s="236"/>
      <c r="DC87" s="236"/>
      <c r="DD87" s="236"/>
      <c r="DE87" s="236"/>
      <c r="DF87" s="236"/>
      <c r="DG87" s="236"/>
      <c r="DH87" s="236"/>
      <c r="DI87" s="237"/>
      <c r="DJ87" s="235">
        <v>669414</v>
      </c>
      <c r="DK87" s="236"/>
      <c r="DL87" s="236"/>
      <c r="DM87" s="236"/>
      <c r="DN87" s="236"/>
      <c r="DO87" s="236"/>
      <c r="DP87" s="236"/>
      <c r="DQ87" s="236"/>
      <c r="DR87" s="236"/>
      <c r="DS87" s="236"/>
      <c r="DT87" s="236"/>
      <c r="DU87" s="236"/>
      <c r="DV87" s="236"/>
      <c r="DW87" s="236"/>
      <c r="DX87" s="236"/>
      <c r="DY87" s="236"/>
      <c r="DZ87" s="236"/>
      <c r="EA87" s="237"/>
      <c r="EB87" s="235"/>
      <c r="EC87" s="236"/>
      <c r="ED87" s="236"/>
      <c r="EE87" s="236"/>
      <c r="EF87" s="236"/>
      <c r="EG87" s="236"/>
      <c r="EH87" s="236"/>
      <c r="EI87" s="236"/>
      <c r="EJ87" s="236"/>
      <c r="EK87" s="236"/>
      <c r="EL87" s="236"/>
      <c r="EM87" s="236"/>
      <c r="EN87" s="236"/>
      <c r="EO87" s="236"/>
      <c r="EP87" s="236"/>
      <c r="EQ87" s="236"/>
      <c r="ER87" s="236"/>
      <c r="ES87" s="237"/>
      <c r="ET87" s="241">
        <f>SUM(CR87:ES88)</f>
        <v>669414</v>
      </c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3"/>
    </row>
    <row r="88" spans="1:186" ht="12" customHeight="1">
      <c r="A88" s="209" t="s">
        <v>73</v>
      </c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10"/>
      <c r="BZ88" s="82"/>
      <c r="CA88" s="83"/>
      <c r="CB88" s="83"/>
      <c r="CC88" s="83"/>
      <c r="CD88" s="83"/>
      <c r="CE88" s="83"/>
      <c r="CF88" s="84"/>
      <c r="CG88" s="76"/>
      <c r="CH88" s="77"/>
      <c r="CI88" s="77"/>
      <c r="CJ88" s="77"/>
      <c r="CK88" s="77"/>
      <c r="CL88" s="77"/>
      <c r="CM88" s="77"/>
      <c r="CN88" s="77"/>
      <c r="CO88" s="77"/>
      <c r="CP88" s="77"/>
      <c r="CQ88" s="78"/>
      <c r="CR88" s="238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40"/>
      <c r="DJ88" s="238"/>
      <c r="DK88" s="239"/>
      <c r="DL88" s="239"/>
      <c r="DM88" s="239"/>
      <c r="DN88" s="239"/>
      <c r="DO88" s="239"/>
      <c r="DP88" s="239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40"/>
      <c r="EB88" s="238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  <c r="ES88" s="240"/>
      <c r="ET88" s="244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6"/>
    </row>
    <row r="89" spans="1:186" ht="15" customHeight="1">
      <c r="A89" s="211" t="s">
        <v>74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2"/>
      <c r="BZ89" s="65" t="s">
        <v>85</v>
      </c>
      <c r="CA89" s="66"/>
      <c r="CB89" s="66"/>
      <c r="CC89" s="66"/>
      <c r="CD89" s="66"/>
      <c r="CE89" s="66"/>
      <c r="CF89" s="66"/>
      <c r="CG89" s="97">
        <v>410</v>
      </c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250"/>
      <c r="CS89" s="250"/>
      <c r="CT89" s="250"/>
      <c r="CU89" s="250"/>
      <c r="CV89" s="250"/>
      <c r="CW89" s="250"/>
      <c r="CX89" s="250"/>
      <c r="CY89" s="250"/>
      <c r="CZ89" s="250"/>
      <c r="DA89" s="250"/>
      <c r="DB89" s="250"/>
      <c r="DC89" s="250"/>
      <c r="DD89" s="250"/>
      <c r="DE89" s="250"/>
      <c r="DF89" s="250"/>
      <c r="DG89" s="250"/>
      <c r="DH89" s="250"/>
      <c r="DI89" s="250"/>
      <c r="DJ89" s="250">
        <v>361825.08</v>
      </c>
      <c r="DK89" s="250"/>
      <c r="DL89" s="250"/>
      <c r="DM89" s="250"/>
      <c r="DN89" s="250"/>
      <c r="DO89" s="250"/>
      <c r="DP89" s="250"/>
      <c r="DQ89" s="250"/>
      <c r="DR89" s="250"/>
      <c r="DS89" s="250"/>
      <c r="DT89" s="250"/>
      <c r="DU89" s="250"/>
      <c r="DV89" s="250"/>
      <c r="DW89" s="250"/>
      <c r="DX89" s="250"/>
      <c r="DY89" s="250"/>
      <c r="DZ89" s="250"/>
      <c r="EA89" s="250"/>
      <c r="EB89" s="250"/>
      <c r="EC89" s="250"/>
      <c r="ED89" s="250"/>
      <c r="EE89" s="250"/>
      <c r="EF89" s="250"/>
      <c r="EG89" s="250"/>
      <c r="EH89" s="250"/>
      <c r="EI89" s="250"/>
      <c r="EJ89" s="250"/>
      <c r="EK89" s="250"/>
      <c r="EL89" s="250"/>
      <c r="EM89" s="250"/>
      <c r="EN89" s="250"/>
      <c r="EO89" s="250"/>
      <c r="EP89" s="250"/>
      <c r="EQ89" s="250"/>
      <c r="ER89" s="250"/>
      <c r="ES89" s="250"/>
      <c r="ET89" s="233">
        <f>SUM(CR89:ES89)</f>
        <v>361825.08</v>
      </c>
      <c r="EU89" s="233"/>
      <c r="EV89" s="233"/>
      <c r="EW89" s="233"/>
      <c r="EX89" s="233"/>
      <c r="EY89" s="233"/>
      <c r="EZ89" s="233"/>
      <c r="FA89" s="233"/>
      <c r="FB89" s="233"/>
      <c r="FC89" s="233"/>
      <c r="FD89" s="233"/>
      <c r="FE89" s="233"/>
      <c r="FF89" s="233"/>
      <c r="FG89" s="233"/>
      <c r="FH89" s="233"/>
      <c r="FI89" s="233"/>
      <c r="FJ89" s="233"/>
      <c r="FK89" s="234"/>
    </row>
    <row r="90" spans="1:186" ht="15" customHeight="1">
      <c r="A90" s="213" t="s">
        <v>75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4"/>
      <c r="BZ90" s="65" t="s">
        <v>86</v>
      </c>
      <c r="CA90" s="66"/>
      <c r="CB90" s="66"/>
      <c r="CC90" s="66"/>
      <c r="CD90" s="66"/>
      <c r="CE90" s="66"/>
      <c r="CF90" s="66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233">
        <f>CR91-CR93</f>
        <v>0</v>
      </c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>
        <f>DJ91-DJ93</f>
        <v>0</v>
      </c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33"/>
      <c r="DW90" s="233"/>
      <c r="DX90" s="233"/>
      <c r="DY90" s="233"/>
      <c r="DZ90" s="233"/>
      <c r="EA90" s="233"/>
      <c r="EB90" s="233">
        <f>EB91-EB93</f>
        <v>0</v>
      </c>
      <c r="EC90" s="233"/>
      <c r="ED90" s="233"/>
      <c r="EE90" s="233"/>
      <c r="EF90" s="233"/>
      <c r="EG90" s="233"/>
      <c r="EH90" s="233"/>
      <c r="EI90" s="233"/>
      <c r="EJ90" s="233"/>
      <c r="EK90" s="233"/>
      <c r="EL90" s="233"/>
      <c r="EM90" s="233"/>
      <c r="EN90" s="233"/>
      <c r="EO90" s="233"/>
      <c r="EP90" s="233"/>
      <c r="EQ90" s="233"/>
      <c r="ER90" s="233"/>
      <c r="ES90" s="233"/>
      <c r="ET90" s="233">
        <f>SUM(CR90:ES90)</f>
        <v>0</v>
      </c>
      <c r="EU90" s="233"/>
      <c r="EV90" s="233"/>
      <c r="EW90" s="233"/>
      <c r="EX90" s="233"/>
      <c r="EY90" s="233"/>
      <c r="EZ90" s="233"/>
      <c r="FA90" s="233"/>
      <c r="FB90" s="233"/>
      <c r="FC90" s="233"/>
      <c r="FD90" s="233"/>
      <c r="FE90" s="233"/>
      <c r="FF90" s="233"/>
      <c r="FG90" s="233"/>
      <c r="FH90" s="233"/>
      <c r="FI90" s="233"/>
      <c r="FJ90" s="233"/>
      <c r="FK90" s="234"/>
    </row>
    <row r="91" spans="1:186" ht="12" customHeight="1">
      <c r="A91" s="205" t="s">
        <v>23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6"/>
      <c r="BZ91" s="79" t="s">
        <v>87</v>
      </c>
      <c r="CA91" s="80"/>
      <c r="CB91" s="80"/>
      <c r="CC91" s="80"/>
      <c r="CD91" s="80"/>
      <c r="CE91" s="80"/>
      <c r="CF91" s="81"/>
      <c r="CG91" s="73">
        <v>320</v>
      </c>
      <c r="CH91" s="74"/>
      <c r="CI91" s="74"/>
      <c r="CJ91" s="74"/>
      <c r="CK91" s="74"/>
      <c r="CL91" s="74"/>
      <c r="CM91" s="74"/>
      <c r="CN91" s="74"/>
      <c r="CO91" s="74"/>
      <c r="CP91" s="74"/>
      <c r="CQ91" s="75"/>
      <c r="CR91" s="235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7"/>
      <c r="DJ91" s="235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36"/>
      <c r="DX91" s="236"/>
      <c r="DY91" s="236"/>
      <c r="DZ91" s="236"/>
      <c r="EA91" s="237"/>
      <c r="EB91" s="235"/>
      <c r="EC91" s="236"/>
      <c r="ED91" s="236"/>
      <c r="EE91" s="236"/>
      <c r="EF91" s="236"/>
      <c r="EG91" s="236"/>
      <c r="EH91" s="236"/>
      <c r="EI91" s="236"/>
      <c r="EJ91" s="236"/>
      <c r="EK91" s="236"/>
      <c r="EL91" s="236"/>
      <c r="EM91" s="236"/>
      <c r="EN91" s="236"/>
      <c r="EO91" s="236"/>
      <c r="EP91" s="236"/>
      <c r="EQ91" s="236"/>
      <c r="ER91" s="236"/>
      <c r="ES91" s="237"/>
      <c r="ET91" s="241">
        <f>SUM(CR91:ES92)</f>
        <v>0</v>
      </c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3"/>
    </row>
    <row r="92" spans="1:186" ht="12" customHeight="1">
      <c r="A92" s="209" t="s">
        <v>76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10"/>
      <c r="BZ92" s="82"/>
      <c r="CA92" s="83"/>
      <c r="CB92" s="83"/>
      <c r="CC92" s="83"/>
      <c r="CD92" s="83"/>
      <c r="CE92" s="83"/>
      <c r="CF92" s="84"/>
      <c r="CG92" s="76"/>
      <c r="CH92" s="77"/>
      <c r="CI92" s="77"/>
      <c r="CJ92" s="77"/>
      <c r="CK92" s="77"/>
      <c r="CL92" s="77"/>
      <c r="CM92" s="77"/>
      <c r="CN92" s="77"/>
      <c r="CO92" s="77"/>
      <c r="CP92" s="77"/>
      <c r="CQ92" s="78"/>
      <c r="CR92" s="238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40"/>
      <c r="DJ92" s="238"/>
      <c r="DK92" s="239"/>
      <c r="DL92" s="239"/>
      <c r="DM92" s="239"/>
      <c r="DN92" s="239"/>
      <c r="DO92" s="239"/>
      <c r="DP92" s="239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40"/>
      <c r="EB92" s="238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  <c r="ES92" s="240"/>
      <c r="ET92" s="244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6"/>
    </row>
    <row r="93" spans="1:186" ht="15" customHeight="1">
      <c r="A93" s="211" t="s">
        <v>77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2"/>
      <c r="BZ93" s="65" t="s">
        <v>88</v>
      </c>
      <c r="CA93" s="66"/>
      <c r="CB93" s="66"/>
      <c r="CC93" s="66"/>
      <c r="CD93" s="66"/>
      <c r="CE93" s="66"/>
      <c r="CF93" s="66"/>
      <c r="CG93" s="97">
        <v>420</v>
      </c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250"/>
      <c r="CS93" s="250"/>
      <c r="CT93" s="250"/>
      <c r="CU93" s="250"/>
      <c r="CV93" s="250"/>
      <c r="CW93" s="250"/>
      <c r="CX93" s="250"/>
      <c r="CY93" s="250"/>
      <c r="CZ93" s="250"/>
      <c r="DA93" s="250"/>
      <c r="DB93" s="250"/>
      <c r="DC93" s="250"/>
      <c r="DD93" s="250"/>
      <c r="DE93" s="250"/>
      <c r="DF93" s="250"/>
      <c r="DG93" s="250"/>
      <c r="DH93" s="250"/>
      <c r="DI93" s="250"/>
      <c r="DJ93" s="250"/>
      <c r="DK93" s="250"/>
      <c r="DL93" s="250"/>
      <c r="DM93" s="250"/>
      <c r="DN93" s="250"/>
      <c r="DO93" s="250"/>
      <c r="DP93" s="250"/>
      <c r="DQ93" s="250"/>
      <c r="DR93" s="250"/>
      <c r="DS93" s="250"/>
      <c r="DT93" s="250"/>
      <c r="DU93" s="250"/>
      <c r="DV93" s="250"/>
      <c r="DW93" s="250"/>
      <c r="DX93" s="250"/>
      <c r="DY93" s="250"/>
      <c r="DZ93" s="250"/>
      <c r="EA93" s="250"/>
      <c r="EB93" s="250"/>
      <c r="EC93" s="250"/>
      <c r="ED93" s="250"/>
      <c r="EE93" s="250"/>
      <c r="EF93" s="250"/>
      <c r="EG93" s="250"/>
      <c r="EH93" s="250"/>
      <c r="EI93" s="250"/>
      <c r="EJ93" s="250"/>
      <c r="EK93" s="250"/>
      <c r="EL93" s="250"/>
      <c r="EM93" s="250"/>
      <c r="EN93" s="250"/>
      <c r="EO93" s="250"/>
      <c r="EP93" s="250"/>
      <c r="EQ93" s="250"/>
      <c r="ER93" s="250"/>
      <c r="ES93" s="250"/>
      <c r="ET93" s="233">
        <f>SUM(CR93:ES93)</f>
        <v>0</v>
      </c>
      <c r="EU93" s="233"/>
      <c r="EV93" s="233"/>
      <c r="EW93" s="233"/>
      <c r="EX93" s="233"/>
      <c r="EY93" s="233"/>
      <c r="EZ93" s="233"/>
      <c r="FA93" s="233"/>
      <c r="FB93" s="233"/>
      <c r="FC93" s="233"/>
      <c r="FD93" s="233"/>
      <c r="FE93" s="233"/>
      <c r="FF93" s="233"/>
      <c r="FG93" s="233"/>
      <c r="FH93" s="233"/>
      <c r="FI93" s="233"/>
      <c r="FJ93" s="233"/>
      <c r="FK93" s="234"/>
    </row>
    <row r="94" spans="1:186" ht="15" customHeight="1">
      <c r="A94" s="213" t="s">
        <v>72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4"/>
      <c r="BZ94" s="65" t="s">
        <v>89</v>
      </c>
      <c r="CA94" s="66"/>
      <c r="CB94" s="66"/>
      <c r="CC94" s="66"/>
      <c r="CD94" s="66"/>
      <c r="CE94" s="66"/>
      <c r="CF94" s="66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233">
        <f>CR95-CR97</f>
        <v>0</v>
      </c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>
        <f>DJ95-DJ97</f>
        <v>0</v>
      </c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33"/>
      <c r="DW94" s="233"/>
      <c r="DX94" s="233"/>
      <c r="DY94" s="233"/>
      <c r="DZ94" s="233"/>
      <c r="EA94" s="233"/>
      <c r="EB94" s="233">
        <f>EB95-EB97</f>
        <v>0</v>
      </c>
      <c r="EC94" s="233"/>
      <c r="ED94" s="233"/>
      <c r="EE94" s="233"/>
      <c r="EF94" s="233"/>
      <c r="EG94" s="233"/>
      <c r="EH94" s="233"/>
      <c r="EI94" s="233"/>
      <c r="EJ94" s="233"/>
      <c r="EK94" s="233"/>
      <c r="EL94" s="233"/>
      <c r="EM94" s="233"/>
      <c r="EN94" s="233"/>
      <c r="EO94" s="233"/>
      <c r="EP94" s="233"/>
      <c r="EQ94" s="233"/>
      <c r="ER94" s="233"/>
      <c r="ES94" s="233"/>
      <c r="ET94" s="233">
        <f>SUM(CR94:ES94)</f>
        <v>0</v>
      </c>
      <c r="EU94" s="233"/>
      <c r="EV94" s="233"/>
      <c r="EW94" s="233"/>
      <c r="EX94" s="233"/>
      <c r="EY94" s="233"/>
      <c r="EZ94" s="233"/>
      <c r="FA94" s="233"/>
      <c r="FB94" s="233"/>
      <c r="FC94" s="233"/>
      <c r="FD94" s="233"/>
      <c r="FE94" s="233"/>
      <c r="FF94" s="233"/>
      <c r="FG94" s="233"/>
      <c r="FH94" s="233"/>
      <c r="FI94" s="233"/>
      <c r="FJ94" s="233"/>
      <c r="FK94" s="234"/>
    </row>
    <row r="95" spans="1:186" ht="12" customHeight="1">
      <c r="A95" s="205" t="s">
        <v>23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6"/>
      <c r="BZ95" s="79" t="s">
        <v>90</v>
      </c>
      <c r="CA95" s="80"/>
      <c r="CB95" s="80"/>
      <c r="CC95" s="80"/>
      <c r="CD95" s="80"/>
      <c r="CE95" s="80"/>
      <c r="CF95" s="81"/>
      <c r="CG95" s="73">
        <v>330</v>
      </c>
      <c r="CH95" s="74"/>
      <c r="CI95" s="74"/>
      <c r="CJ95" s="74"/>
      <c r="CK95" s="74"/>
      <c r="CL95" s="74"/>
      <c r="CM95" s="74"/>
      <c r="CN95" s="74"/>
      <c r="CO95" s="74"/>
      <c r="CP95" s="74"/>
      <c r="CQ95" s="75"/>
      <c r="CR95" s="235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7"/>
      <c r="DJ95" s="235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36"/>
      <c r="DX95" s="236"/>
      <c r="DY95" s="236"/>
      <c r="DZ95" s="236"/>
      <c r="EA95" s="237"/>
      <c r="EB95" s="235"/>
      <c r="EC95" s="236"/>
      <c r="ED95" s="236"/>
      <c r="EE95" s="236"/>
      <c r="EF95" s="236"/>
      <c r="EG95" s="236"/>
      <c r="EH95" s="236"/>
      <c r="EI95" s="236"/>
      <c r="EJ95" s="236"/>
      <c r="EK95" s="236"/>
      <c r="EL95" s="236"/>
      <c r="EM95" s="236"/>
      <c r="EN95" s="236"/>
      <c r="EO95" s="236"/>
      <c r="EP95" s="236"/>
      <c r="EQ95" s="236"/>
      <c r="ER95" s="236"/>
      <c r="ES95" s="237"/>
      <c r="ET95" s="241">
        <f>SUM(CR95:ES96)</f>
        <v>0</v>
      </c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3"/>
    </row>
    <row r="96" spans="1:186" ht="12" customHeight="1">
      <c r="A96" s="209" t="s">
        <v>78</v>
      </c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10"/>
      <c r="BZ96" s="82"/>
      <c r="CA96" s="83"/>
      <c r="CB96" s="83"/>
      <c r="CC96" s="83"/>
      <c r="CD96" s="83"/>
      <c r="CE96" s="83"/>
      <c r="CF96" s="84"/>
      <c r="CG96" s="76"/>
      <c r="CH96" s="77"/>
      <c r="CI96" s="77"/>
      <c r="CJ96" s="77"/>
      <c r="CK96" s="77"/>
      <c r="CL96" s="77"/>
      <c r="CM96" s="77"/>
      <c r="CN96" s="77"/>
      <c r="CO96" s="77"/>
      <c r="CP96" s="77"/>
      <c r="CQ96" s="78"/>
      <c r="CR96" s="238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40"/>
      <c r="DJ96" s="238"/>
      <c r="DK96" s="239"/>
      <c r="DL96" s="239"/>
      <c r="DM96" s="239"/>
      <c r="DN96" s="239"/>
      <c r="DO96" s="239"/>
      <c r="DP96" s="239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40"/>
      <c r="EB96" s="238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  <c r="ES96" s="240"/>
      <c r="ET96" s="244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6"/>
    </row>
    <row r="97" spans="1:194" ht="15" customHeight="1">
      <c r="A97" s="211" t="s">
        <v>79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2"/>
      <c r="BZ97" s="65" t="s">
        <v>91</v>
      </c>
      <c r="CA97" s="66"/>
      <c r="CB97" s="66"/>
      <c r="CC97" s="66"/>
      <c r="CD97" s="66"/>
      <c r="CE97" s="66"/>
      <c r="CF97" s="66"/>
      <c r="CG97" s="97">
        <v>430</v>
      </c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250"/>
      <c r="CS97" s="250"/>
      <c r="CT97" s="250"/>
      <c r="CU97" s="250"/>
      <c r="CV97" s="250"/>
      <c r="CW97" s="250"/>
      <c r="CX97" s="250"/>
      <c r="CY97" s="250"/>
      <c r="CZ97" s="250"/>
      <c r="DA97" s="250"/>
      <c r="DB97" s="250"/>
      <c r="DC97" s="250"/>
      <c r="DD97" s="250"/>
      <c r="DE97" s="250"/>
      <c r="DF97" s="250"/>
      <c r="DG97" s="250"/>
      <c r="DH97" s="250"/>
      <c r="DI97" s="250"/>
      <c r="DJ97" s="250"/>
      <c r="DK97" s="250"/>
      <c r="DL97" s="250"/>
      <c r="DM97" s="250"/>
      <c r="DN97" s="250"/>
      <c r="DO97" s="250"/>
      <c r="DP97" s="250"/>
      <c r="DQ97" s="250"/>
      <c r="DR97" s="250"/>
      <c r="DS97" s="250"/>
      <c r="DT97" s="250"/>
      <c r="DU97" s="250"/>
      <c r="DV97" s="250"/>
      <c r="DW97" s="250"/>
      <c r="DX97" s="250"/>
      <c r="DY97" s="250"/>
      <c r="DZ97" s="250"/>
      <c r="EA97" s="250"/>
      <c r="EB97" s="250"/>
      <c r="EC97" s="250"/>
      <c r="ED97" s="250"/>
      <c r="EE97" s="250"/>
      <c r="EF97" s="250"/>
      <c r="EG97" s="250"/>
      <c r="EH97" s="250"/>
      <c r="EI97" s="250"/>
      <c r="EJ97" s="250"/>
      <c r="EK97" s="250"/>
      <c r="EL97" s="250"/>
      <c r="EM97" s="250"/>
      <c r="EN97" s="250"/>
      <c r="EO97" s="250"/>
      <c r="EP97" s="250"/>
      <c r="EQ97" s="250"/>
      <c r="ER97" s="250"/>
      <c r="ES97" s="250"/>
      <c r="ET97" s="233">
        <f>SUM(CR97:ES97)</f>
        <v>0</v>
      </c>
      <c r="EU97" s="233"/>
      <c r="EV97" s="233"/>
      <c r="EW97" s="233"/>
      <c r="EX97" s="233"/>
      <c r="EY97" s="233"/>
      <c r="EZ97" s="233"/>
      <c r="FA97" s="233"/>
      <c r="FB97" s="233"/>
      <c r="FC97" s="233"/>
      <c r="FD97" s="233"/>
      <c r="FE97" s="233"/>
      <c r="FF97" s="233"/>
      <c r="FG97" s="233"/>
      <c r="FH97" s="233"/>
      <c r="FI97" s="233"/>
      <c r="FJ97" s="233"/>
      <c r="FK97" s="234"/>
    </row>
    <row r="98" spans="1:194" ht="15" customHeight="1">
      <c r="A98" s="213" t="s">
        <v>80</v>
      </c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4"/>
      <c r="BZ98" s="65" t="s">
        <v>92</v>
      </c>
      <c r="CA98" s="66"/>
      <c r="CB98" s="66"/>
      <c r="CC98" s="66"/>
      <c r="CD98" s="66"/>
      <c r="CE98" s="66"/>
      <c r="CF98" s="66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233">
        <f>CR99-CR101</f>
        <v>0</v>
      </c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>
        <f>DJ99-DJ101</f>
        <v>-500913.06000000006</v>
      </c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33"/>
      <c r="DW98" s="233"/>
      <c r="DX98" s="233"/>
      <c r="DY98" s="233"/>
      <c r="DZ98" s="233"/>
      <c r="EA98" s="233"/>
      <c r="EB98" s="233">
        <f>EB99-EB101</f>
        <v>0</v>
      </c>
      <c r="EC98" s="233"/>
      <c r="ED98" s="233"/>
      <c r="EE98" s="233"/>
      <c r="EF98" s="233"/>
      <c r="EG98" s="233"/>
      <c r="EH98" s="233"/>
      <c r="EI98" s="233"/>
      <c r="EJ98" s="233"/>
      <c r="EK98" s="233"/>
      <c r="EL98" s="233"/>
      <c r="EM98" s="233"/>
      <c r="EN98" s="233"/>
      <c r="EO98" s="233"/>
      <c r="EP98" s="233"/>
      <c r="EQ98" s="233"/>
      <c r="ER98" s="233"/>
      <c r="ES98" s="233"/>
      <c r="ET98" s="233">
        <f>SUM(CR98:ES98)</f>
        <v>-500913.06000000006</v>
      </c>
      <c r="EU98" s="233"/>
      <c r="EV98" s="233"/>
      <c r="EW98" s="233"/>
      <c r="EX98" s="233"/>
      <c r="EY98" s="233"/>
      <c r="EZ98" s="233"/>
      <c r="FA98" s="233"/>
      <c r="FB98" s="233"/>
      <c r="FC98" s="233"/>
      <c r="FD98" s="233"/>
      <c r="FE98" s="233"/>
      <c r="FF98" s="233"/>
      <c r="FG98" s="233"/>
      <c r="FH98" s="233"/>
      <c r="FI98" s="233"/>
      <c r="FJ98" s="233"/>
      <c r="FK98" s="234"/>
    </row>
    <row r="99" spans="1:194" ht="12" customHeight="1">
      <c r="A99" s="205" t="s">
        <v>23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6"/>
      <c r="BZ99" s="79" t="s">
        <v>93</v>
      </c>
      <c r="CA99" s="80"/>
      <c r="CB99" s="80"/>
      <c r="CC99" s="80"/>
      <c r="CD99" s="80"/>
      <c r="CE99" s="80"/>
      <c r="CF99" s="81"/>
      <c r="CG99" s="73">
        <v>340</v>
      </c>
      <c r="CH99" s="74"/>
      <c r="CI99" s="74"/>
      <c r="CJ99" s="74"/>
      <c r="CK99" s="74"/>
      <c r="CL99" s="74"/>
      <c r="CM99" s="74"/>
      <c r="CN99" s="74"/>
      <c r="CO99" s="74"/>
      <c r="CP99" s="74"/>
      <c r="CQ99" s="75"/>
      <c r="CR99" s="235"/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7"/>
      <c r="DJ99" s="235">
        <v>521823.25</v>
      </c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36"/>
      <c r="DX99" s="236"/>
      <c r="DY99" s="236"/>
      <c r="DZ99" s="236"/>
      <c r="EA99" s="237"/>
      <c r="EB99" s="235"/>
      <c r="EC99" s="236"/>
      <c r="ED99" s="236"/>
      <c r="EE99" s="236"/>
      <c r="EF99" s="236"/>
      <c r="EG99" s="236"/>
      <c r="EH99" s="236"/>
      <c r="EI99" s="236"/>
      <c r="EJ99" s="236"/>
      <c r="EK99" s="236"/>
      <c r="EL99" s="236"/>
      <c r="EM99" s="236"/>
      <c r="EN99" s="236"/>
      <c r="EO99" s="236"/>
      <c r="EP99" s="236"/>
      <c r="EQ99" s="236"/>
      <c r="ER99" s="236"/>
      <c r="ES99" s="237"/>
      <c r="ET99" s="241">
        <f>SUM(CR99:ES100)</f>
        <v>521823.25</v>
      </c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3"/>
    </row>
    <row r="100" spans="1:194" ht="12" customHeight="1">
      <c r="A100" s="209" t="s">
        <v>81</v>
      </c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10"/>
      <c r="BZ100" s="82"/>
      <c r="CA100" s="83"/>
      <c r="CB100" s="83"/>
      <c r="CC100" s="83"/>
      <c r="CD100" s="83"/>
      <c r="CE100" s="83"/>
      <c r="CF100" s="84"/>
      <c r="CG100" s="76"/>
      <c r="CH100" s="77"/>
      <c r="CI100" s="77"/>
      <c r="CJ100" s="77"/>
      <c r="CK100" s="77"/>
      <c r="CL100" s="77"/>
      <c r="CM100" s="77"/>
      <c r="CN100" s="77"/>
      <c r="CO100" s="77"/>
      <c r="CP100" s="77"/>
      <c r="CQ100" s="78"/>
      <c r="CR100" s="238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40"/>
      <c r="DJ100" s="238"/>
      <c r="DK100" s="239"/>
      <c r="DL100" s="239"/>
      <c r="DM100" s="239"/>
      <c r="DN100" s="239"/>
      <c r="DO100" s="239"/>
      <c r="DP100" s="239"/>
      <c r="DQ100" s="239"/>
      <c r="DR100" s="239"/>
      <c r="DS100" s="239"/>
      <c r="DT100" s="239"/>
      <c r="DU100" s="239"/>
      <c r="DV100" s="239"/>
      <c r="DW100" s="239"/>
      <c r="DX100" s="239"/>
      <c r="DY100" s="239"/>
      <c r="DZ100" s="239"/>
      <c r="EA100" s="240"/>
      <c r="EB100" s="238"/>
      <c r="EC100" s="239"/>
      <c r="ED100" s="239"/>
      <c r="EE100" s="239"/>
      <c r="EF100" s="239"/>
      <c r="EG100" s="239"/>
      <c r="EH100" s="239"/>
      <c r="EI100" s="239"/>
      <c r="EJ100" s="239"/>
      <c r="EK100" s="239"/>
      <c r="EL100" s="239"/>
      <c r="EM100" s="239"/>
      <c r="EN100" s="239"/>
      <c r="EO100" s="239"/>
      <c r="EP100" s="239"/>
      <c r="EQ100" s="239"/>
      <c r="ER100" s="239"/>
      <c r="ES100" s="240"/>
      <c r="ET100" s="244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6"/>
    </row>
    <row r="101" spans="1:194" ht="15" customHeight="1">
      <c r="A101" s="211" t="s">
        <v>82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2"/>
      <c r="BZ101" s="65" t="s">
        <v>94</v>
      </c>
      <c r="CA101" s="66"/>
      <c r="CB101" s="66"/>
      <c r="CC101" s="66"/>
      <c r="CD101" s="66"/>
      <c r="CE101" s="66"/>
      <c r="CF101" s="66"/>
      <c r="CG101" s="97">
        <v>440</v>
      </c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250"/>
      <c r="CS101" s="250"/>
      <c r="CT101" s="250"/>
      <c r="CU101" s="250"/>
      <c r="CV101" s="250"/>
      <c r="CW101" s="250"/>
      <c r="CX101" s="250"/>
      <c r="CY101" s="250"/>
      <c r="CZ101" s="250"/>
      <c r="DA101" s="250"/>
      <c r="DB101" s="250"/>
      <c r="DC101" s="250"/>
      <c r="DD101" s="250"/>
      <c r="DE101" s="250"/>
      <c r="DF101" s="250"/>
      <c r="DG101" s="250"/>
      <c r="DH101" s="250"/>
      <c r="DI101" s="250"/>
      <c r="DJ101" s="250">
        <v>1022736.31</v>
      </c>
      <c r="DK101" s="250"/>
      <c r="DL101" s="250"/>
      <c r="DM101" s="250"/>
      <c r="DN101" s="250"/>
      <c r="DO101" s="250"/>
      <c r="DP101" s="250"/>
      <c r="DQ101" s="250"/>
      <c r="DR101" s="250"/>
      <c r="DS101" s="250"/>
      <c r="DT101" s="250"/>
      <c r="DU101" s="250"/>
      <c r="DV101" s="250"/>
      <c r="DW101" s="250"/>
      <c r="DX101" s="250"/>
      <c r="DY101" s="250"/>
      <c r="DZ101" s="250"/>
      <c r="EA101" s="250"/>
      <c r="EB101" s="250"/>
      <c r="EC101" s="250"/>
      <c r="ED101" s="250"/>
      <c r="EE101" s="250"/>
      <c r="EF101" s="250"/>
      <c r="EG101" s="250"/>
      <c r="EH101" s="250"/>
      <c r="EI101" s="250"/>
      <c r="EJ101" s="250"/>
      <c r="EK101" s="250"/>
      <c r="EL101" s="250"/>
      <c r="EM101" s="250"/>
      <c r="EN101" s="250"/>
      <c r="EO101" s="250"/>
      <c r="EP101" s="250"/>
      <c r="EQ101" s="250"/>
      <c r="ER101" s="250"/>
      <c r="ES101" s="250"/>
      <c r="ET101" s="233">
        <f>SUM(CR101:ES101)</f>
        <v>1022736.31</v>
      </c>
      <c r="EU101" s="233"/>
      <c r="EV101" s="233"/>
      <c r="EW101" s="233"/>
      <c r="EX101" s="233"/>
      <c r="EY101" s="233"/>
      <c r="EZ101" s="233"/>
      <c r="FA101" s="233"/>
      <c r="FB101" s="233"/>
      <c r="FC101" s="233"/>
      <c r="FD101" s="233"/>
      <c r="FE101" s="233"/>
      <c r="FF101" s="233"/>
      <c r="FG101" s="233"/>
      <c r="FH101" s="233"/>
      <c r="FI101" s="233"/>
      <c r="FJ101" s="233"/>
      <c r="FK101" s="234"/>
    </row>
    <row r="102" spans="1:194" ht="15" customHeight="1">
      <c r="A102" s="213" t="s">
        <v>202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4"/>
      <c r="BZ102" s="65" t="s">
        <v>203</v>
      </c>
      <c r="CA102" s="66"/>
      <c r="CB102" s="66"/>
      <c r="CC102" s="66"/>
      <c r="CD102" s="66"/>
      <c r="CE102" s="66"/>
      <c r="CF102" s="66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233">
        <f>CR103-CR105</f>
        <v>0</v>
      </c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>
        <f>DJ103-DJ105</f>
        <v>0</v>
      </c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33"/>
      <c r="DW102" s="233"/>
      <c r="DX102" s="233"/>
      <c r="DY102" s="233"/>
      <c r="DZ102" s="233"/>
      <c r="EA102" s="233"/>
      <c r="EB102" s="233">
        <f>EB103-EB105</f>
        <v>0</v>
      </c>
      <c r="EC102" s="233"/>
      <c r="ED102" s="233"/>
      <c r="EE102" s="233"/>
      <c r="EF102" s="233"/>
      <c r="EG102" s="233"/>
      <c r="EH102" s="233"/>
      <c r="EI102" s="233"/>
      <c r="EJ102" s="233"/>
      <c r="EK102" s="233"/>
      <c r="EL102" s="233"/>
      <c r="EM102" s="233"/>
      <c r="EN102" s="233"/>
      <c r="EO102" s="233"/>
      <c r="EP102" s="233"/>
      <c r="EQ102" s="233"/>
      <c r="ER102" s="233"/>
      <c r="ES102" s="233"/>
      <c r="ET102" s="233">
        <f>SUM(CR102:ES102)</f>
        <v>0</v>
      </c>
      <c r="EU102" s="233"/>
      <c r="EV102" s="233"/>
      <c r="EW102" s="233"/>
      <c r="EX102" s="233"/>
      <c r="EY102" s="233"/>
      <c r="EZ102" s="233"/>
      <c r="FA102" s="233"/>
      <c r="FB102" s="233"/>
      <c r="FC102" s="233"/>
      <c r="FD102" s="233"/>
      <c r="FE102" s="233"/>
      <c r="FF102" s="233"/>
      <c r="FG102" s="233"/>
      <c r="FH102" s="233"/>
      <c r="FI102" s="233"/>
      <c r="FJ102" s="233"/>
      <c r="FK102" s="234"/>
    </row>
    <row r="103" spans="1:194" ht="12" customHeight="1">
      <c r="A103" s="205" t="s">
        <v>23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6"/>
      <c r="BZ103" s="79" t="s">
        <v>206</v>
      </c>
      <c r="CA103" s="80"/>
      <c r="CB103" s="80"/>
      <c r="CC103" s="80"/>
      <c r="CD103" s="80"/>
      <c r="CE103" s="80"/>
      <c r="CF103" s="81"/>
      <c r="CG103" s="73" t="s">
        <v>208</v>
      </c>
      <c r="CH103" s="74"/>
      <c r="CI103" s="74"/>
      <c r="CJ103" s="74"/>
      <c r="CK103" s="74"/>
      <c r="CL103" s="74"/>
      <c r="CM103" s="74"/>
      <c r="CN103" s="74"/>
      <c r="CO103" s="74"/>
      <c r="CP103" s="74"/>
      <c r="CQ103" s="75"/>
      <c r="CR103" s="235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7"/>
      <c r="DJ103" s="235"/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36"/>
      <c r="DW103" s="236"/>
      <c r="DX103" s="236"/>
      <c r="DY103" s="236"/>
      <c r="DZ103" s="236"/>
      <c r="EA103" s="237"/>
      <c r="EB103" s="235"/>
      <c r="EC103" s="236"/>
      <c r="ED103" s="236"/>
      <c r="EE103" s="236"/>
      <c r="EF103" s="236"/>
      <c r="EG103" s="236"/>
      <c r="EH103" s="236"/>
      <c r="EI103" s="236"/>
      <c r="EJ103" s="236"/>
      <c r="EK103" s="236"/>
      <c r="EL103" s="236"/>
      <c r="EM103" s="236"/>
      <c r="EN103" s="236"/>
      <c r="EO103" s="236"/>
      <c r="EP103" s="236"/>
      <c r="EQ103" s="236"/>
      <c r="ER103" s="236"/>
      <c r="ES103" s="237"/>
      <c r="ET103" s="241">
        <f>SUM(CR103:ES104)</f>
        <v>0</v>
      </c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3"/>
    </row>
    <row r="104" spans="1:194" ht="12" customHeight="1">
      <c r="A104" s="209" t="s">
        <v>204</v>
      </c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10"/>
      <c r="BZ104" s="82"/>
      <c r="CA104" s="83"/>
      <c r="CB104" s="83"/>
      <c r="CC104" s="83"/>
      <c r="CD104" s="83"/>
      <c r="CE104" s="83"/>
      <c r="CF104" s="84"/>
      <c r="CG104" s="76"/>
      <c r="CH104" s="77"/>
      <c r="CI104" s="77"/>
      <c r="CJ104" s="77"/>
      <c r="CK104" s="77"/>
      <c r="CL104" s="77"/>
      <c r="CM104" s="77"/>
      <c r="CN104" s="77"/>
      <c r="CO104" s="77"/>
      <c r="CP104" s="77"/>
      <c r="CQ104" s="78"/>
      <c r="CR104" s="238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40"/>
      <c r="DJ104" s="238"/>
      <c r="DK104" s="239"/>
      <c r="DL104" s="239"/>
      <c r="DM104" s="239"/>
      <c r="DN104" s="239"/>
      <c r="DO104" s="239"/>
      <c r="DP104" s="239"/>
      <c r="DQ104" s="239"/>
      <c r="DR104" s="239"/>
      <c r="DS104" s="239"/>
      <c r="DT104" s="239"/>
      <c r="DU104" s="239"/>
      <c r="DV104" s="239"/>
      <c r="DW104" s="239"/>
      <c r="DX104" s="239"/>
      <c r="DY104" s="239"/>
      <c r="DZ104" s="239"/>
      <c r="EA104" s="240"/>
      <c r="EB104" s="238"/>
      <c r="EC104" s="239"/>
      <c r="ED104" s="239"/>
      <c r="EE104" s="239"/>
      <c r="EF104" s="239"/>
      <c r="EG104" s="239"/>
      <c r="EH104" s="239"/>
      <c r="EI104" s="239"/>
      <c r="EJ104" s="239"/>
      <c r="EK104" s="239"/>
      <c r="EL104" s="239"/>
      <c r="EM104" s="239"/>
      <c r="EN104" s="239"/>
      <c r="EO104" s="239"/>
      <c r="EP104" s="239"/>
      <c r="EQ104" s="239"/>
      <c r="ER104" s="239"/>
      <c r="ES104" s="240"/>
      <c r="ET104" s="244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6"/>
    </row>
    <row r="105" spans="1:194" ht="15" customHeight="1">
      <c r="A105" s="211" t="s">
        <v>205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2"/>
      <c r="BZ105" s="65" t="s">
        <v>207</v>
      </c>
      <c r="CA105" s="66"/>
      <c r="CB105" s="66"/>
      <c r="CC105" s="66"/>
      <c r="CD105" s="66"/>
      <c r="CE105" s="66"/>
      <c r="CF105" s="66"/>
      <c r="CG105" s="97" t="s">
        <v>208</v>
      </c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250"/>
      <c r="CS105" s="250"/>
      <c r="CT105" s="250"/>
      <c r="CU105" s="250"/>
      <c r="CV105" s="250"/>
      <c r="CW105" s="250"/>
      <c r="CX105" s="250"/>
      <c r="CY105" s="250"/>
      <c r="CZ105" s="250"/>
      <c r="DA105" s="250"/>
      <c r="DB105" s="250"/>
      <c r="DC105" s="250"/>
      <c r="DD105" s="250"/>
      <c r="DE105" s="250"/>
      <c r="DF105" s="250"/>
      <c r="DG105" s="250"/>
      <c r="DH105" s="250"/>
      <c r="DI105" s="250"/>
      <c r="DJ105" s="250"/>
      <c r="DK105" s="250"/>
      <c r="DL105" s="250"/>
      <c r="DM105" s="250"/>
      <c r="DN105" s="250"/>
      <c r="DO105" s="250"/>
      <c r="DP105" s="250"/>
      <c r="DQ105" s="250"/>
      <c r="DR105" s="250"/>
      <c r="DS105" s="250"/>
      <c r="DT105" s="250"/>
      <c r="DU105" s="250"/>
      <c r="DV105" s="250"/>
      <c r="DW105" s="250"/>
      <c r="DX105" s="250"/>
      <c r="DY105" s="250"/>
      <c r="DZ105" s="250"/>
      <c r="EA105" s="250"/>
      <c r="EB105" s="250"/>
      <c r="EC105" s="250"/>
      <c r="ED105" s="250"/>
      <c r="EE105" s="250"/>
      <c r="EF105" s="250"/>
      <c r="EG105" s="250"/>
      <c r="EH105" s="250"/>
      <c r="EI105" s="250"/>
      <c r="EJ105" s="250"/>
      <c r="EK105" s="250"/>
      <c r="EL105" s="250"/>
      <c r="EM105" s="250"/>
      <c r="EN105" s="250"/>
      <c r="EO105" s="250"/>
      <c r="EP105" s="250"/>
      <c r="EQ105" s="250"/>
      <c r="ER105" s="250"/>
      <c r="ES105" s="250"/>
      <c r="ET105" s="233">
        <f>SUM(CR105:ES105)</f>
        <v>0</v>
      </c>
      <c r="EU105" s="233"/>
      <c r="EV105" s="233"/>
      <c r="EW105" s="233"/>
      <c r="EX105" s="233"/>
      <c r="EY105" s="233"/>
      <c r="EZ105" s="233"/>
      <c r="FA105" s="233"/>
      <c r="FB105" s="233"/>
      <c r="FC105" s="233"/>
      <c r="FD105" s="233"/>
      <c r="FE105" s="233"/>
      <c r="FF105" s="233"/>
      <c r="FG105" s="233"/>
      <c r="FH105" s="233"/>
      <c r="FI105" s="233"/>
      <c r="FJ105" s="233"/>
      <c r="FK105" s="234"/>
    </row>
    <row r="106" spans="1:194" ht="15" customHeight="1">
      <c r="FJ106" s="42"/>
      <c r="FK106" s="41" t="s">
        <v>164</v>
      </c>
    </row>
    <row r="107" spans="1:194" s="12" customFormat="1" ht="33" customHeight="1">
      <c r="A107" s="161" t="s">
        <v>136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 t="s">
        <v>137</v>
      </c>
      <c r="CA107" s="123"/>
      <c r="CB107" s="123"/>
      <c r="CC107" s="123"/>
      <c r="CD107" s="123"/>
      <c r="CE107" s="123"/>
      <c r="CF107" s="123"/>
      <c r="CG107" s="123" t="s">
        <v>173</v>
      </c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253" t="s">
        <v>174</v>
      </c>
      <c r="CS107" s="253"/>
      <c r="CT107" s="253"/>
      <c r="CU107" s="253"/>
      <c r="CV107" s="253"/>
      <c r="CW107" s="253"/>
      <c r="CX107" s="253"/>
      <c r="CY107" s="253"/>
      <c r="CZ107" s="253"/>
      <c r="DA107" s="253"/>
      <c r="DB107" s="253"/>
      <c r="DC107" s="253"/>
      <c r="DD107" s="253"/>
      <c r="DE107" s="253"/>
      <c r="DF107" s="253"/>
      <c r="DG107" s="253"/>
      <c r="DH107" s="253"/>
      <c r="DI107" s="253"/>
      <c r="DJ107" s="253" t="s">
        <v>175</v>
      </c>
      <c r="DK107" s="253"/>
      <c r="DL107" s="253"/>
      <c r="DM107" s="253"/>
      <c r="DN107" s="253"/>
      <c r="DO107" s="253"/>
      <c r="DP107" s="253"/>
      <c r="DQ107" s="253"/>
      <c r="DR107" s="253"/>
      <c r="DS107" s="253"/>
      <c r="DT107" s="253"/>
      <c r="DU107" s="253"/>
      <c r="DV107" s="253"/>
      <c r="DW107" s="253"/>
      <c r="DX107" s="253"/>
      <c r="DY107" s="253"/>
      <c r="DZ107" s="253"/>
      <c r="EA107" s="253"/>
      <c r="EB107" s="253" t="s">
        <v>2</v>
      </c>
      <c r="EC107" s="253"/>
      <c r="ED107" s="253"/>
      <c r="EE107" s="253"/>
      <c r="EF107" s="253"/>
      <c r="EG107" s="253"/>
      <c r="EH107" s="253"/>
      <c r="EI107" s="253"/>
      <c r="EJ107" s="253"/>
      <c r="EK107" s="253"/>
      <c r="EL107" s="253"/>
      <c r="EM107" s="253"/>
      <c r="EN107" s="253"/>
      <c r="EO107" s="253"/>
      <c r="EP107" s="253"/>
      <c r="EQ107" s="253"/>
      <c r="ER107" s="253"/>
      <c r="ES107" s="253"/>
      <c r="ET107" s="253" t="s">
        <v>1</v>
      </c>
      <c r="EU107" s="253"/>
      <c r="EV107" s="253"/>
      <c r="EW107" s="253"/>
      <c r="EX107" s="253"/>
      <c r="EY107" s="253"/>
      <c r="EZ107" s="253"/>
      <c r="FA107" s="253"/>
      <c r="FB107" s="253"/>
      <c r="FC107" s="253"/>
      <c r="FD107" s="253"/>
      <c r="FE107" s="253"/>
      <c r="FF107" s="253"/>
      <c r="FG107" s="253"/>
      <c r="FH107" s="253"/>
      <c r="FI107" s="253"/>
      <c r="FJ107" s="253"/>
      <c r="FK107" s="256"/>
      <c r="FL107" s="39"/>
      <c r="FM107" s="39"/>
      <c r="FN107" s="39"/>
    </row>
    <row r="108" spans="1:194" s="13" customFormat="1" ht="12" customHeight="1" thickBot="1">
      <c r="A108" s="158">
        <v>1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98">
        <v>2</v>
      </c>
      <c r="CA108" s="98"/>
      <c r="CB108" s="98"/>
      <c r="CC108" s="98"/>
      <c r="CD108" s="98"/>
      <c r="CE108" s="98"/>
      <c r="CF108" s="98"/>
      <c r="CG108" s="98">
        <v>3</v>
      </c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255">
        <v>4</v>
      </c>
      <c r="CS108" s="255"/>
      <c r="CT108" s="255"/>
      <c r="CU108" s="255"/>
      <c r="CV108" s="255"/>
      <c r="CW108" s="255"/>
      <c r="CX108" s="2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>
        <v>5</v>
      </c>
      <c r="DK108" s="255"/>
      <c r="DL108" s="255"/>
      <c r="DM108" s="255"/>
      <c r="DN108" s="255"/>
      <c r="DO108" s="255"/>
      <c r="DP108" s="255"/>
      <c r="DQ108" s="255"/>
      <c r="DR108" s="255"/>
      <c r="DS108" s="255"/>
      <c r="DT108" s="255"/>
      <c r="DU108" s="255"/>
      <c r="DV108" s="255"/>
      <c r="DW108" s="255"/>
      <c r="DX108" s="255"/>
      <c r="DY108" s="255"/>
      <c r="DZ108" s="255"/>
      <c r="EA108" s="255"/>
      <c r="EB108" s="255">
        <v>6</v>
      </c>
      <c r="EC108" s="255"/>
      <c r="ED108" s="255"/>
      <c r="EE108" s="255"/>
      <c r="EF108" s="255"/>
      <c r="EG108" s="255"/>
      <c r="EH108" s="255"/>
      <c r="EI108" s="255"/>
      <c r="EJ108" s="255"/>
      <c r="EK108" s="255"/>
      <c r="EL108" s="255"/>
      <c r="EM108" s="255"/>
      <c r="EN108" s="255"/>
      <c r="EO108" s="255"/>
      <c r="EP108" s="255"/>
      <c r="EQ108" s="255"/>
      <c r="ER108" s="255"/>
      <c r="ES108" s="255"/>
      <c r="ET108" s="255">
        <v>7</v>
      </c>
      <c r="EU108" s="255"/>
      <c r="EV108" s="255"/>
      <c r="EW108" s="255"/>
      <c r="EX108" s="255"/>
      <c r="EY108" s="255"/>
      <c r="EZ108" s="255"/>
      <c r="FA108" s="255"/>
      <c r="FB108" s="255"/>
      <c r="FC108" s="255"/>
      <c r="FD108" s="255"/>
      <c r="FE108" s="255"/>
      <c r="FF108" s="255"/>
      <c r="FG108" s="255"/>
      <c r="FH108" s="255"/>
      <c r="FI108" s="255"/>
      <c r="FJ108" s="255"/>
      <c r="FK108" s="269"/>
      <c r="FL108" s="40"/>
      <c r="FM108" s="40"/>
      <c r="FN108" s="40"/>
    </row>
    <row r="109" spans="1:194" ht="25.5" customHeight="1">
      <c r="A109" s="207" t="s">
        <v>98</v>
      </c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8"/>
      <c r="BZ109" s="138" t="s">
        <v>95</v>
      </c>
      <c r="CA109" s="139"/>
      <c r="CB109" s="139"/>
      <c r="CC109" s="139"/>
      <c r="CD109" s="139"/>
      <c r="CE109" s="139"/>
      <c r="CF109" s="139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254">
        <f>CR110-CR138</f>
        <v>-25030.5</v>
      </c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>
        <f>DJ110-DJ138</f>
        <v>-1423185.9300000016</v>
      </c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>
        <f>EB110-EB138</f>
        <v>0</v>
      </c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>
        <f>SUM(CR109:ES109)</f>
        <v>-1448216.4300000016</v>
      </c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  <c r="FF109" s="254"/>
      <c r="FG109" s="254"/>
      <c r="FH109" s="254"/>
      <c r="FI109" s="254"/>
      <c r="FJ109" s="254"/>
      <c r="FK109" s="270"/>
    </row>
    <row r="110" spans="1:194" ht="23.25" customHeight="1">
      <c r="A110" s="124" t="s">
        <v>235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5"/>
      <c r="BZ110" s="65" t="s">
        <v>101</v>
      </c>
      <c r="CA110" s="66"/>
      <c r="CB110" s="66"/>
      <c r="CC110" s="66"/>
      <c r="CD110" s="66"/>
      <c r="CE110" s="66"/>
      <c r="CF110" s="66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233">
        <f>CR111+CR115+CR119+CR123+CR127+CR131</f>
        <v>-24030.5</v>
      </c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>
        <f>DJ111+DJ115+DJ119+DJ123+DJ127+DJ131</f>
        <v>-942864.91000000201</v>
      </c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33"/>
      <c r="DW110" s="233"/>
      <c r="DX110" s="233"/>
      <c r="DY110" s="233"/>
      <c r="DZ110" s="233"/>
      <c r="EA110" s="233"/>
      <c r="EB110" s="233">
        <f>EB111+EB115+EB119+EB123+EB127+EB131</f>
        <v>0</v>
      </c>
      <c r="EC110" s="233"/>
      <c r="ED110" s="233"/>
      <c r="EE110" s="233"/>
      <c r="EF110" s="233"/>
      <c r="EG110" s="233"/>
      <c r="EH110" s="233"/>
      <c r="EI110" s="233"/>
      <c r="EJ110" s="233"/>
      <c r="EK110" s="233"/>
      <c r="EL110" s="233"/>
      <c r="EM110" s="233"/>
      <c r="EN110" s="233"/>
      <c r="EO110" s="233"/>
      <c r="EP110" s="233"/>
      <c r="EQ110" s="233"/>
      <c r="ER110" s="233"/>
      <c r="ES110" s="233"/>
      <c r="ET110" s="233">
        <f>SUM(CR110:ES110)</f>
        <v>-966895.41000000201</v>
      </c>
      <c r="EU110" s="233"/>
      <c r="EV110" s="233"/>
      <c r="EW110" s="233"/>
      <c r="EX110" s="233"/>
      <c r="EY110" s="233"/>
      <c r="EZ110" s="233"/>
      <c r="FA110" s="233"/>
      <c r="FB110" s="233"/>
      <c r="FC110" s="233"/>
      <c r="FD110" s="233"/>
      <c r="FE110" s="233"/>
      <c r="FF110" s="233"/>
      <c r="FG110" s="233"/>
      <c r="FH110" s="233"/>
      <c r="FI110" s="233"/>
      <c r="FJ110" s="233"/>
      <c r="FK110" s="234"/>
      <c r="FM110" s="229"/>
      <c r="FN110" s="229"/>
      <c r="FO110" s="229"/>
      <c r="FP110" s="229"/>
      <c r="FQ110" s="229"/>
      <c r="FR110" s="229"/>
      <c r="FS110" s="229"/>
      <c r="FT110" s="229"/>
      <c r="FU110" s="229"/>
      <c r="FV110" s="229"/>
      <c r="FW110" s="229"/>
      <c r="FX110" s="229"/>
      <c r="FY110" s="229"/>
      <c r="FZ110" s="47"/>
      <c r="GA110" s="229"/>
      <c r="GB110" s="229"/>
      <c r="GC110" s="229"/>
      <c r="GD110" s="229"/>
      <c r="GE110" s="229"/>
      <c r="GF110" s="229"/>
      <c r="GG110" s="229"/>
      <c r="GH110" s="229"/>
      <c r="GI110" s="229"/>
      <c r="GJ110" s="229"/>
      <c r="GK110" s="229"/>
      <c r="GL110" s="229"/>
    </row>
    <row r="111" spans="1:194" ht="15" customHeight="1">
      <c r="A111" s="126" t="s">
        <v>209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7"/>
      <c r="BZ111" s="65" t="s">
        <v>102</v>
      </c>
      <c r="CA111" s="66"/>
      <c r="CB111" s="66"/>
      <c r="CC111" s="66"/>
      <c r="CD111" s="66"/>
      <c r="CE111" s="66"/>
      <c r="CF111" s="66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233">
        <f>CR112-CR114</f>
        <v>0</v>
      </c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3"/>
      <c r="DD111" s="233"/>
      <c r="DE111" s="233"/>
      <c r="DF111" s="233"/>
      <c r="DG111" s="233"/>
      <c r="DH111" s="233"/>
      <c r="DI111" s="233"/>
      <c r="DJ111" s="233">
        <f>DJ112-DJ114</f>
        <v>-215770.05000000075</v>
      </c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33"/>
      <c r="DW111" s="233"/>
      <c r="DX111" s="233"/>
      <c r="DY111" s="233"/>
      <c r="DZ111" s="233"/>
      <c r="EA111" s="233"/>
      <c r="EB111" s="233">
        <f>EB112-EB114</f>
        <v>0</v>
      </c>
      <c r="EC111" s="233"/>
      <c r="ED111" s="233"/>
      <c r="EE111" s="233"/>
      <c r="EF111" s="233"/>
      <c r="EG111" s="233"/>
      <c r="EH111" s="233"/>
      <c r="EI111" s="233"/>
      <c r="EJ111" s="233"/>
      <c r="EK111" s="233"/>
      <c r="EL111" s="233"/>
      <c r="EM111" s="233"/>
      <c r="EN111" s="233"/>
      <c r="EO111" s="233"/>
      <c r="EP111" s="233"/>
      <c r="EQ111" s="233"/>
      <c r="ER111" s="233"/>
      <c r="ES111" s="233"/>
      <c r="ET111" s="233">
        <f>SUM(CR111:ES111)</f>
        <v>-215770.05000000075</v>
      </c>
      <c r="EU111" s="233"/>
      <c r="EV111" s="233"/>
      <c r="EW111" s="233"/>
      <c r="EX111" s="233"/>
      <c r="EY111" s="233"/>
      <c r="EZ111" s="233"/>
      <c r="FA111" s="233"/>
      <c r="FB111" s="233"/>
      <c r="FC111" s="233"/>
      <c r="FD111" s="233"/>
      <c r="FE111" s="233"/>
      <c r="FF111" s="233"/>
      <c r="FG111" s="233"/>
      <c r="FH111" s="233"/>
      <c r="FI111" s="233"/>
      <c r="FJ111" s="233"/>
      <c r="FK111" s="234"/>
      <c r="FM111" s="32" t="s">
        <v>258</v>
      </c>
    </row>
    <row r="112" spans="1:194" ht="12" customHeight="1">
      <c r="A112" s="128" t="s">
        <v>23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9"/>
      <c r="BZ112" s="79" t="s">
        <v>103</v>
      </c>
      <c r="CA112" s="80"/>
      <c r="CB112" s="80"/>
      <c r="CC112" s="80"/>
      <c r="CD112" s="80"/>
      <c r="CE112" s="80"/>
      <c r="CF112" s="81"/>
      <c r="CG112" s="73">
        <v>510</v>
      </c>
      <c r="CH112" s="74"/>
      <c r="CI112" s="74"/>
      <c r="CJ112" s="74"/>
      <c r="CK112" s="74"/>
      <c r="CL112" s="74"/>
      <c r="CM112" s="74"/>
      <c r="CN112" s="74"/>
      <c r="CO112" s="74"/>
      <c r="CP112" s="74"/>
      <c r="CQ112" s="75"/>
      <c r="CR112" s="235">
        <v>299178.5</v>
      </c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7"/>
      <c r="DJ112" s="235">
        <v>12892191.1</v>
      </c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36"/>
      <c r="DX112" s="236"/>
      <c r="DY112" s="236"/>
      <c r="DZ112" s="236"/>
      <c r="EA112" s="237"/>
      <c r="EB112" s="235"/>
      <c r="EC112" s="236"/>
      <c r="ED112" s="236"/>
      <c r="EE112" s="236"/>
      <c r="EF112" s="236"/>
      <c r="EG112" s="236"/>
      <c r="EH112" s="236"/>
      <c r="EI112" s="236"/>
      <c r="EJ112" s="236"/>
      <c r="EK112" s="236"/>
      <c r="EL112" s="236"/>
      <c r="EM112" s="236"/>
      <c r="EN112" s="236"/>
      <c r="EO112" s="236"/>
      <c r="EP112" s="236"/>
      <c r="EQ112" s="236"/>
      <c r="ER112" s="236"/>
      <c r="ES112" s="237"/>
      <c r="ET112" s="241">
        <f>SUM(CR112:ES113)</f>
        <v>13191369.6</v>
      </c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3"/>
    </row>
    <row r="113" spans="1:194" ht="12" customHeight="1">
      <c r="A113" s="196" t="s">
        <v>210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7"/>
      <c r="BZ113" s="82"/>
      <c r="CA113" s="83"/>
      <c r="CB113" s="83"/>
      <c r="CC113" s="83"/>
      <c r="CD113" s="83"/>
      <c r="CE113" s="83"/>
      <c r="CF113" s="84"/>
      <c r="CG113" s="76"/>
      <c r="CH113" s="77"/>
      <c r="CI113" s="77"/>
      <c r="CJ113" s="77"/>
      <c r="CK113" s="77"/>
      <c r="CL113" s="77"/>
      <c r="CM113" s="77"/>
      <c r="CN113" s="77"/>
      <c r="CO113" s="77"/>
      <c r="CP113" s="77"/>
      <c r="CQ113" s="78"/>
      <c r="CR113" s="238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40"/>
      <c r="DJ113" s="238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40"/>
      <c r="EB113" s="238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40"/>
      <c r="ET113" s="244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6"/>
      <c r="FM113" s="230" t="s">
        <v>259</v>
      </c>
      <c r="FN113" s="230"/>
      <c r="FO113" s="230"/>
      <c r="FP113" s="230"/>
      <c r="FQ113" s="230"/>
      <c r="FR113" s="230"/>
      <c r="FS113" s="230"/>
      <c r="FT113" s="230"/>
      <c r="FU113" s="230"/>
      <c r="FV113" s="230"/>
      <c r="FW113" s="230"/>
      <c r="FX113" s="230"/>
      <c r="FY113" s="230"/>
      <c r="FZ113" s="230"/>
      <c r="GA113" s="230"/>
      <c r="GB113" s="230"/>
      <c r="GC113" s="230"/>
      <c r="GD113" s="230"/>
      <c r="GE113" s="230"/>
      <c r="GF113" s="230"/>
      <c r="GG113" s="230"/>
      <c r="GH113" s="230"/>
      <c r="GI113" s="230"/>
      <c r="GJ113" s="230"/>
      <c r="GK113" s="230"/>
      <c r="GL113" s="230"/>
    </row>
    <row r="114" spans="1:194" ht="15" customHeight="1">
      <c r="A114" s="135" t="s">
        <v>211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6"/>
      <c r="BZ114" s="65" t="s">
        <v>104</v>
      </c>
      <c r="CA114" s="66"/>
      <c r="CB114" s="66"/>
      <c r="CC114" s="66"/>
      <c r="CD114" s="66"/>
      <c r="CE114" s="66"/>
      <c r="CF114" s="66"/>
      <c r="CG114" s="97">
        <v>610</v>
      </c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250">
        <v>299178.5</v>
      </c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>
        <v>13107961.15</v>
      </c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33">
        <f>SUM(CR114:ES114)</f>
        <v>13407139.65</v>
      </c>
      <c r="EU114" s="233"/>
      <c r="EV114" s="233"/>
      <c r="EW114" s="233"/>
      <c r="EX114" s="233"/>
      <c r="EY114" s="233"/>
      <c r="EZ114" s="233"/>
      <c r="FA114" s="233"/>
      <c r="FB114" s="233"/>
      <c r="FC114" s="233"/>
      <c r="FD114" s="233"/>
      <c r="FE114" s="233"/>
      <c r="FF114" s="233"/>
      <c r="FG114" s="233"/>
      <c r="FH114" s="233"/>
      <c r="FI114" s="233"/>
      <c r="FJ114" s="233"/>
      <c r="FK114" s="234"/>
      <c r="FM114" s="230"/>
      <c r="FN114" s="230"/>
      <c r="FO114" s="230"/>
      <c r="FP114" s="230"/>
      <c r="FQ114" s="230"/>
      <c r="FR114" s="230"/>
      <c r="FS114" s="230"/>
      <c r="FT114" s="230"/>
      <c r="FU114" s="230"/>
      <c r="FV114" s="230"/>
      <c r="FW114" s="230"/>
      <c r="FX114" s="230"/>
      <c r="FY114" s="230"/>
      <c r="FZ114" s="230"/>
      <c r="GA114" s="230"/>
      <c r="GB114" s="230"/>
      <c r="GC114" s="230"/>
      <c r="GD114" s="230"/>
      <c r="GE114" s="230"/>
      <c r="GF114" s="230"/>
      <c r="GG114" s="230"/>
      <c r="GH114" s="230"/>
      <c r="GI114" s="230"/>
      <c r="GJ114" s="230"/>
      <c r="GK114" s="230"/>
      <c r="GL114" s="230"/>
    </row>
    <row r="115" spans="1:194" ht="15" customHeight="1">
      <c r="A115" s="126" t="s">
        <v>212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7"/>
      <c r="BZ115" s="65" t="s">
        <v>105</v>
      </c>
      <c r="CA115" s="66"/>
      <c r="CB115" s="66"/>
      <c r="CC115" s="66"/>
      <c r="CD115" s="66"/>
      <c r="CE115" s="66"/>
      <c r="CF115" s="66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233">
        <f>CR116-CR118</f>
        <v>0</v>
      </c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>
        <f>DJ116-DJ118</f>
        <v>0</v>
      </c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33"/>
      <c r="DW115" s="233"/>
      <c r="DX115" s="233"/>
      <c r="DY115" s="233"/>
      <c r="DZ115" s="233"/>
      <c r="EA115" s="233"/>
      <c r="EB115" s="233">
        <f>EB116-EB118</f>
        <v>0</v>
      </c>
      <c r="EC115" s="233"/>
      <c r="ED115" s="233"/>
      <c r="EE115" s="233"/>
      <c r="EF115" s="233"/>
      <c r="EG115" s="233"/>
      <c r="EH115" s="233"/>
      <c r="EI115" s="233"/>
      <c r="EJ115" s="233"/>
      <c r="EK115" s="233"/>
      <c r="EL115" s="233"/>
      <c r="EM115" s="233"/>
      <c r="EN115" s="233"/>
      <c r="EO115" s="233"/>
      <c r="EP115" s="233"/>
      <c r="EQ115" s="233"/>
      <c r="ER115" s="233"/>
      <c r="ES115" s="233"/>
      <c r="ET115" s="233">
        <f>SUM(CR115:ES115)</f>
        <v>0</v>
      </c>
      <c r="EU115" s="233"/>
      <c r="EV115" s="233"/>
      <c r="EW115" s="233"/>
      <c r="EX115" s="233"/>
      <c r="EY115" s="233"/>
      <c r="EZ115" s="233"/>
      <c r="FA115" s="233"/>
      <c r="FB115" s="233"/>
      <c r="FC115" s="233"/>
      <c r="FD115" s="233"/>
      <c r="FE115" s="233"/>
      <c r="FF115" s="233"/>
      <c r="FG115" s="233"/>
      <c r="FH115" s="233"/>
      <c r="FI115" s="233"/>
      <c r="FJ115" s="233"/>
      <c r="FK115" s="234"/>
      <c r="FM115" s="230"/>
      <c r="FN115" s="230"/>
      <c r="FO115" s="230"/>
      <c r="FP115" s="230"/>
      <c r="FQ115" s="230"/>
      <c r="FR115" s="230"/>
      <c r="FS115" s="230"/>
      <c r="FT115" s="230"/>
      <c r="FU115" s="230"/>
      <c r="FV115" s="230"/>
      <c r="FW115" s="230"/>
      <c r="FX115" s="230"/>
      <c r="FY115" s="230"/>
      <c r="FZ115" s="230"/>
      <c r="GA115" s="230"/>
      <c r="GB115" s="230"/>
      <c r="GC115" s="230"/>
      <c r="GD115" s="230"/>
      <c r="GE115" s="230"/>
      <c r="GF115" s="230"/>
      <c r="GG115" s="230"/>
      <c r="GH115" s="230"/>
      <c r="GI115" s="230"/>
      <c r="GJ115" s="230"/>
      <c r="GK115" s="230"/>
      <c r="GL115" s="230"/>
    </row>
    <row r="116" spans="1:194" ht="12" customHeight="1">
      <c r="A116" s="128" t="s">
        <v>23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9"/>
      <c r="BZ116" s="79" t="s">
        <v>106</v>
      </c>
      <c r="CA116" s="80"/>
      <c r="CB116" s="80"/>
      <c r="CC116" s="80"/>
      <c r="CD116" s="80"/>
      <c r="CE116" s="80"/>
      <c r="CF116" s="81"/>
      <c r="CG116" s="73">
        <v>520</v>
      </c>
      <c r="CH116" s="74"/>
      <c r="CI116" s="74"/>
      <c r="CJ116" s="74"/>
      <c r="CK116" s="74"/>
      <c r="CL116" s="74"/>
      <c r="CM116" s="74"/>
      <c r="CN116" s="74"/>
      <c r="CO116" s="74"/>
      <c r="CP116" s="74"/>
      <c r="CQ116" s="75"/>
      <c r="CR116" s="235"/>
      <c r="CS116" s="236"/>
      <c r="CT116" s="236"/>
      <c r="CU116" s="236"/>
      <c r="CV116" s="236"/>
      <c r="CW116" s="236"/>
      <c r="CX116" s="236"/>
      <c r="CY116" s="236"/>
      <c r="CZ116" s="236"/>
      <c r="DA116" s="236"/>
      <c r="DB116" s="236"/>
      <c r="DC116" s="236"/>
      <c r="DD116" s="236"/>
      <c r="DE116" s="236"/>
      <c r="DF116" s="236"/>
      <c r="DG116" s="236"/>
      <c r="DH116" s="236"/>
      <c r="DI116" s="237"/>
      <c r="DJ116" s="235"/>
      <c r="DK116" s="236"/>
      <c r="DL116" s="236"/>
      <c r="DM116" s="236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6"/>
      <c r="DX116" s="236"/>
      <c r="DY116" s="236"/>
      <c r="DZ116" s="236"/>
      <c r="EA116" s="237"/>
      <c r="EB116" s="235"/>
      <c r="EC116" s="236"/>
      <c r="ED116" s="236"/>
      <c r="EE116" s="236"/>
      <c r="EF116" s="236"/>
      <c r="EG116" s="236"/>
      <c r="EH116" s="236"/>
      <c r="EI116" s="236"/>
      <c r="EJ116" s="236"/>
      <c r="EK116" s="236"/>
      <c r="EL116" s="236"/>
      <c r="EM116" s="236"/>
      <c r="EN116" s="236"/>
      <c r="EO116" s="236"/>
      <c r="EP116" s="236"/>
      <c r="EQ116" s="236"/>
      <c r="ER116" s="236"/>
      <c r="ES116" s="237"/>
      <c r="ET116" s="241">
        <f>SUM(CR116:ES117)</f>
        <v>0</v>
      </c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3"/>
    </row>
    <row r="117" spans="1:194" ht="12" customHeight="1">
      <c r="A117" s="209" t="s">
        <v>213</v>
      </c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10"/>
      <c r="BZ117" s="82"/>
      <c r="CA117" s="83"/>
      <c r="CB117" s="83"/>
      <c r="CC117" s="83"/>
      <c r="CD117" s="83"/>
      <c r="CE117" s="83"/>
      <c r="CF117" s="84"/>
      <c r="CG117" s="76"/>
      <c r="CH117" s="77"/>
      <c r="CI117" s="77"/>
      <c r="CJ117" s="77"/>
      <c r="CK117" s="77"/>
      <c r="CL117" s="77"/>
      <c r="CM117" s="77"/>
      <c r="CN117" s="77"/>
      <c r="CO117" s="77"/>
      <c r="CP117" s="77"/>
      <c r="CQ117" s="78"/>
      <c r="CR117" s="238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40"/>
      <c r="DJ117" s="238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40"/>
      <c r="EB117" s="238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40"/>
      <c r="ET117" s="244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6"/>
    </row>
    <row r="118" spans="1:194" ht="15" customHeight="1">
      <c r="A118" s="211" t="s">
        <v>214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2"/>
      <c r="BZ118" s="65" t="s">
        <v>107</v>
      </c>
      <c r="CA118" s="66"/>
      <c r="CB118" s="66"/>
      <c r="CC118" s="66"/>
      <c r="CD118" s="66"/>
      <c r="CE118" s="66"/>
      <c r="CF118" s="66"/>
      <c r="CG118" s="97">
        <v>620</v>
      </c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250"/>
      <c r="CS118" s="250"/>
      <c r="CT118" s="250"/>
      <c r="CU118" s="250"/>
      <c r="CV118" s="250"/>
      <c r="CW118" s="250"/>
      <c r="CX118" s="250"/>
      <c r="CY118" s="250"/>
      <c r="CZ118" s="250"/>
      <c r="DA118" s="250"/>
      <c r="DB118" s="250"/>
      <c r="DC118" s="250"/>
      <c r="DD118" s="250"/>
      <c r="DE118" s="250"/>
      <c r="DF118" s="250"/>
      <c r="DG118" s="250"/>
      <c r="DH118" s="250"/>
      <c r="DI118" s="250"/>
      <c r="DJ118" s="250"/>
      <c r="DK118" s="250"/>
      <c r="DL118" s="250"/>
      <c r="DM118" s="250"/>
      <c r="DN118" s="250"/>
      <c r="DO118" s="250"/>
      <c r="DP118" s="250"/>
      <c r="DQ118" s="250"/>
      <c r="DR118" s="250"/>
      <c r="DS118" s="250"/>
      <c r="DT118" s="250"/>
      <c r="DU118" s="250"/>
      <c r="DV118" s="250"/>
      <c r="DW118" s="250"/>
      <c r="DX118" s="250"/>
      <c r="DY118" s="250"/>
      <c r="DZ118" s="250"/>
      <c r="EA118" s="250"/>
      <c r="EB118" s="250"/>
      <c r="EC118" s="250"/>
      <c r="ED118" s="250"/>
      <c r="EE118" s="250"/>
      <c r="EF118" s="250"/>
      <c r="EG118" s="250"/>
      <c r="EH118" s="250"/>
      <c r="EI118" s="250"/>
      <c r="EJ118" s="250"/>
      <c r="EK118" s="250"/>
      <c r="EL118" s="250"/>
      <c r="EM118" s="250"/>
      <c r="EN118" s="250"/>
      <c r="EO118" s="250"/>
      <c r="EP118" s="250"/>
      <c r="EQ118" s="250"/>
      <c r="ER118" s="250"/>
      <c r="ES118" s="250"/>
      <c r="ET118" s="233">
        <f>SUM(CR118:ES118)</f>
        <v>0</v>
      </c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4"/>
    </row>
    <row r="119" spans="1:194" ht="15" customHeight="1">
      <c r="A119" s="126" t="s">
        <v>96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7"/>
      <c r="BZ119" s="65" t="s">
        <v>108</v>
      </c>
      <c r="CA119" s="66"/>
      <c r="CB119" s="66"/>
      <c r="CC119" s="66"/>
      <c r="CD119" s="66"/>
      <c r="CE119" s="66"/>
      <c r="CF119" s="66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233">
        <f>CR120-CR122</f>
        <v>0</v>
      </c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>
        <f>DJ120-DJ122</f>
        <v>0</v>
      </c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>
        <f>EB120-EB122</f>
        <v>0</v>
      </c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>
        <f>SUM(CR119:ES119)</f>
        <v>0</v>
      </c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4"/>
    </row>
    <row r="120" spans="1:194" ht="12" customHeight="1">
      <c r="A120" s="128" t="s">
        <v>23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9"/>
      <c r="BZ120" s="79" t="s">
        <v>109</v>
      </c>
      <c r="CA120" s="80"/>
      <c r="CB120" s="80"/>
      <c r="CC120" s="80"/>
      <c r="CD120" s="80"/>
      <c r="CE120" s="80"/>
      <c r="CF120" s="81"/>
      <c r="CG120" s="73">
        <v>530</v>
      </c>
      <c r="CH120" s="74"/>
      <c r="CI120" s="74"/>
      <c r="CJ120" s="74"/>
      <c r="CK120" s="74"/>
      <c r="CL120" s="74"/>
      <c r="CM120" s="74"/>
      <c r="CN120" s="74"/>
      <c r="CO120" s="74"/>
      <c r="CP120" s="74"/>
      <c r="CQ120" s="75"/>
      <c r="CR120" s="235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7"/>
      <c r="DJ120" s="235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36"/>
      <c r="DX120" s="236"/>
      <c r="DY120" s="236"/>
      <c r="DZ120" s="236"/>
      <c r="EA120" s="237"/>
      <c r="EB120" s="235"/>
      <c r="EC120" s="236"/>
      <c r="ED120" s="236"/>
      <c r="EE120" s="236"/>
      <c r="EF120" s="236"/>
      <c r="EG120" s="236"/>
      <c r="EH120" s="236"/>
      <c r="EI120" s="236"/>
      <c r="EJ120" s="236"/>
      <c r="EK120" s="236"/>
      <c r="EL120" s="236"/>
      <c r="EM120" s="236"/>
      <c r="EN120" s="236"/>
      <c r="EO120" s="236"/>
      <c r="EP120" s="236"/>
      <c r="EQ120" s="236"/>
      <c r="ER120" s="236"/>
      <c r="ES120" s="237"/>
      <c r="ET120" s="241">
        <f>SUM(CR120:ES121)</f>
        <v>0</v>
      </c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3"/>
    </row>
    <row r="121" spans="1:194" ht="12" customHeight="1">
      <c r="A121" s="196" t="s">
        <v>99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7"/>
      <c r="BZ121" s="82"/>
      <c r="CA121" s="83"/>
      <c r="CB121" s="83"/>
      <c r="CC121" s="83"/>
      <c r="CD121" s="83"/>
      <c r="CE121" s="83"/>
      <c r="CF121" s="84"/>
      <c r="CG121" s="76"/>
      <c r="CH121" s="77"/>
      <c r="CI121" s="77"/>
      <c r="CJ121" s="77"/>
      <c r="CK121" s="77"/>
      <c r="CL121" s="77"/>
      <c r="CM121" s="77"/>
      <c r="CN121" s="77"/>
      <c r="CO121" s="77"/>
      <c r="CP121" s="77"/>
      <c r="CQ121" s="78"/>
      <c r="CR121" s="238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0"/>
      <c r="DJ121" s="238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40"/>
      <c r="EB121" s="238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40"/>
      <c r="ET121" s="244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6"/>
    </row>
    <row r="122" spans="1:194" ht="15" customHeight="1">
      <c r="A122" s="135" t="s">
        <v>100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6"/>
      <c r="BZ122" s="65" t="s">
        <v>110</v>
      </c>
      <c r="CA122" s="66"/>
      <c r="CB122" s="66"/>
      <c r="CC122" s="66"/>
      <c r="CD122" s="66"/>
      <c r="CE122" s="66"/>
      <c r="CF122" s="66"/>
      <c r="CG122" s="97">
        <v>630</v>
      </c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250"/>
      <c r="CS122" s="250"/>
      <c r="CT122" s="250"/>
      <c r="CU122" s="250"/>
      <c r="CV122" s="250"/>
      <c r="CW122" s="250"/>
      <c r="CX122" s="250"/>
      <c r="CY122" s="250"/>
      <c r="CZ122" s="250"/>
      <c r="DA122" s="250"/>
      <c r="DB122" s="250"/>
      <c r="DC122" s="250"/>
      <c r="DD122" s="250"/>
      <c r="DE122" s="250"/>
      <c r="DF122" s="250"/>
      <c r="DG122" s="250"/>
      <c r="DH122" s="250"/>
      <c r="DI122" s="250"/>
      <c r="DJ122" s="250"/>
      <c r="DK122" s="250"/>
      <c r="DL122" s="250"/>
      <c r="DM122" s="250"/>
      <c r="DN122" s="250"/>
      <c r="DO122" s="250"/>
      <c r="DP122" s="250"/>
      <c r="DQ122" s="250"/>
      <c r="DR122" s="250"/>
      <c r="DS122" s="250"/>
      <c r="DT122" s="250"/>
      <c r="DU122" s="250"/>
      <c r="DV122" s="250"/>
      <c r="DW122" s="250"/>
      <c r="DX122" s="250"/>
      <c r="DY122" s="250"/>
      <c r="DZ122" s="250"/>
      <c r="EA122" s="250"/>
      <c r="EB122" s="250"/>
      <c r="EC122" s="250"/>
      <c r="ED122" s="250"/>
      <c r="EE122" s="250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33">
        <f>SUM(CR122:ES122)</f>
        <v>0</v>
      </c>
      <c r="EU122" s="233"/>
      <c r="EV122" s="233"/>
      <c r="EW122" s="233"/>
      <c r="EX122" s="233"/>
      <c r="EY122" s="233"/>
      <c r="EZ122" s="233"/>
      <c r="FA122" s="233"/>
      <c r="FB122" s="233"/>
      <c r="FC122" s="233"/>
      <c r="FD122" s="233"/>
      <c r="FE122" s="233"/>
      <c r="FF122" s="233"/>
      <c r="FG122" s="233"/>
      <c r="FH122" s="233"/>
      <c r="FI122" s="233"/>
      <c r="FJ122" s="233"/>
      <c r="FK122" s="234"/>
    </row>
    <row r="123" spans="1:194" ht="15" customHeight="1">
      <c r="A123" s="126" t="s">
        <v>215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7"/>
      <c r="BZ123" s="65" t="s">
        <v>111</v>
      </c>
      <c r="CA123" s="66"/>
      <c r="CB123" s="66"/>
      <c r="CC123" s="66"/>
      <c r="CD123" s="66"/>
      <c r="CE123" s="66"/>
      <c r="CF123" s="66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233">
        <f>CR124-CR126</f>
        <v>0</v>
      </c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>
        <f>DJ124-DJ126</f>
        <v>0</v>
      </c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33"/>
      <c r="DX123" s="233"/>
      <c r="DY123" s="233"/>
      <c r="DZ123" s="233"/>
      <c r="EA123" s="233"/>
      <c r="EB123" s="233">
        <f>EB124-EB126</f>
        <v>0</v>
      </c>
      <c r="EC123" s="233"/>
      <c r="ED123" s="233"/>
      <c r="EE123" s="233"/>
      <c r="EF123" s="233"/>
      <c r="EG123" s="233"/>
      <c r="EH123" s="233"/>
      <c r="EI123" s="233"/>
      <c r="EJ123" s="233"/>
      <c r="EK123" s="233"/>
      <c r="EL123" s="233"/>
      <c r="EM123" s="233"/>
      <c r="EN123" s="233"/>
      <c r="EO123" s="233"/>
      <c r="EP123" s="233"/>
      <c r="EQ123" s="233"/>
      <c r="ER123" s="233"/>
      <c r="ES123" s="233"/>
      <c r="ET123" s="233">
        <f>SUM(CR123:ES123)</f>
        <v>0</v>
      </c>
      <c r="EU123" s="233"/>
      <c r="EV123" s="233"/>
      <c r="EW123" s="233"/>
      <c r="EX123" s="233"/>
      <c r="EY123" s="233"/>
      <c r="EZ123" s="233"/>
      <c r="FA123" s="233"/>
      <c r="FB123" s="233"/>
      <c r="FC123" s="233"/>
      <c r="FD123" s="233"/>
      <c r="FE123" s="233"/>
      <c r="FF123" s="233"/>
      <c r="FG123" s="233"/>
      <c r="FH123" s="233"/>
      <c r="FI123" s="233"/>
      <c r="FJ123" s="233"/>
      <c r="FK123" s="234"/>
    </row>
    <row r="124" spans="1:194" ht="12" customHeight="1">
      <c r="A124" s="128" t="s">
        <v>23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9"/>
      <c r="BZ124" s="79" t="s">
        <v>112</v>
      </c>
      <c r="CA124" s="80"/>
      <c r="CB124" s="80"/>
      <c r="CC124" s="80"/>
      <c r="CD124" s="80"/>
      <c r="CE124" s="80"/>
      <c r="CF124" s="81"/>
      <c r="CG124" s="73">
        <v>540</v>
      </c>
      <c r="CH124" s="74"/>
      <c r="CI124" s="74"/>
      <c r="CJ124" s="74"/>
      <c r="CK124" s="74"/>
      <c r="CL124" s="74"/>
      <c r="CM124" s="74"/>
      <c r="CN124" s="74"/>
      <c r="CO124" s="74"/>
      <c r="CP124" s="74"/>
      <c r="CQ124" s="75"/>
      <c r="CR124" s="235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7"/>
      <c r="DJ124" s="235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6"/>
      <c r="DX124" s="236"/>
      <c r="DY124" s="236"/>
      <c r="DZ124" s="236"/>
      <c r="EA124" s="237"/>
      <c r="EB124" s="235"/>
      <c r="EC124" s="236"/>
      <c r="ED124" s="236"/>
      <c r="EE124" s="236"/>
      <c r="EF124" s="236"/>
      <c r="EG124" s="236"/>
      <c r="EH124" s="236"/>
      <c r="EI124" s="236"/>
      <c r="EJ124" s="236"/>
      <c r="EK124" s="236"/>
      <c r="EL124" s="236"/>
      <c r="EM124" s="236"/>
      <c r="EN124" s="236"/>
      <c r="EO124" s="236"/>
      <c r="EP124" s="236"/>
      <c r="EQ124" s="236"/>
      <c r="ER124" s="236"/>
      <c r="ES124" s="237"/>
      <c r="ET124" s="241">
        <f>SUM(CR124:ES125)</f>
        <v>0</v>
      </c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3"/>
    </row>
    <row r="125" spans="1:194" ht="12" customHeight="1">
      <c r="A125" s="196" t="s">
        <v>216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7"/>
      <c r="BZ125" s="82"/>
      <c r="CA125" s="83"/>
      <c r="CB125" s="83"/>
      <c r="CC125" s="83"/>
      <c r="CD125" s="83"/>
      <c r="CE125" s="83"/>
      <c r="CF125" s="84"/>
      <c r="CG125" s="76"/>
      <c r="CH125" s="77"/>
      <c r="CI125" s="77"/>
      <c r="CJ125" s="77"/>
      <c r="CK125" s="77"/>
      <c r="CL125" s="77"/>
      <c r="CM125" s="77"/>
      <c r="CN125" s="77"/>
      <c r="CO125" s="77"/>
      <c r="CP125" s="77"/>
      <c r="CQ125" s="78"/>
      <c r="CR125" s="238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40"/>
      <c r="DJ125" s="238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40"/>
      <c r="EB125" s="238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40"/>
      <c r="ET125" s="244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6"/>
    </row>
    <row r="126" spans="1:194" ht="15" customHeight="1">
      <c r="A126" s="135" t="s">
        <v>217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6"/>
      <c r="BZ126" s="65" t="s">
        <v>113</v>
      </c>
      <c r="CA126" s="66"/>
      <c r="CB126" s="66"/>
      <c r="CC126" s="66"/>
      <c r="CD126" s="66"/>
      <c r="CE126" s="66"/>
      <c r="CF126" s="66"/>
      <c r="CG126" s="97">
        <v>640</v>
      </c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33">
        <f>SUM(CR126:ES126)</f>
        <v>0</v>
      </c>
      <c r="EU126" s="233"/>
      <c r="EV126" s="233"/>
      <c r="EW126" s="233"/>
      <c r="EX126" s="233"/>
      <c r="EY126" s="233"/>
      <c r="EZ126" s="233"/>
      <c r="FA126" s="233"/>
      <c r="FB126" s="233"/>
      <c r="FC126" s="233"/>
      <c r="FD126" s="233"/>
      <c r="FE126" s="233"/>
      <c r="FF126" s="233"/>
      <c r="FG126" s="233"/>
      <c r="FH126" s="233"/>
      <c r="FI126" s="233"/>
      <c r="FJ126" s="233"/>
      <c r="FK126" s="234"/>
    </row>
    <row r="127" spans="1:194" ht="15" customHeight="1">
      <c r="A127" s="126" t="s">
        <v>97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7"/>
      <c r="BZ127" s="65" t="s">
        <v>114</v>
      </c>
      <c r="CA127" s="66"/>
      <c r="CB127" s="66"/>
      <c r="CC127" s="66"/>
      <c r="CD127" s="66"/>
      <c r="CE127" s="66"/>
      <c r="CF127" s="66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233">
        <f>CR128-CR130</f>
        <v>0</v>
      </c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>
        <f>DJ128-DJ130</f>
        <v>0</v>
      </c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33"/>
      <c r="DX127" s="233"/>
      <c r="DY127" s="233"/>
      <c r="DZ127" s="233"/>
      <c r="EA127" s="233"/>
      <c r="EB127" s="233">
        <f>EB128-EB130</f>
        <v>0</v>
      </c>
      <c r="EC127" s="233"/>
      <c r="ED127" s="233"/>
      <c r="EE127" s="233"/>
      <c r="EF127" s="233"/>
      <c r="EG127" s="233"/>
      <c r="EH127" s="233"/>
      <c r="EI127" s="233"/>
      <c r="EJ127" s="233"/>
      <c r="EK127" s="233"/>
      <c r="EL127" s="233"/>
      <c r="EM127" s="233"/>
      <c r="EN127" s="233"/>
      <c r="EO127" s="233"/>
      <c r="EP127" s="233"/>
      <c r="EQ127" s="233"/>
      <c r="ER127" s="233"/>
      <c r="ES127" s="233"/>
      <c r="ET127" s="233">
        <f>SUM(CR127:ES127)</f>
        <v>0</v>
      </c>
      <c r="EU127" s="233"/>
      <c r="EV127" s="233"/>
      <c r="EW127" s="233"/>
      <c r="EX127" s="233"/>
      <c r="EY127" s="233"/>
      <c r="EZ127" s="233"/>
      <c r="FA127" s="233"/>
      <c r="FB127" s="233"/>
      <c r="FC127" s="233"/>
      <c r="FD127" s="233"/>
      <c r="FE127" s="233"/>
      <c r="FF127" s="233"/>
      <c r="FG127" s="233"/>
      <c r="FH127" s="233"/>
      <c r="FI127" s="233"/>
      <c r="FJ127" s="233"/>
      <c r="FK127" s="234"/>
    </row>
    <row r="128" spans="1:194" ht="12" customHeight="1">
      <c r="A128" s="128" t="s">
        <v>23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9"/>
      <c r="BZ128" s="79" t="s">
        <v>115</v>
      </c>
      <c r="CA128" s="80"/>
      <c r="CB128" s="80"/>
      <c r="CC128" s="80"/>
      <c r="CD128" s="80"/>
      <c r="CE128" s="80"/>
      <c r="CF128" s="81"/>
      <c r="CG128" s="73">
        <v>550</v>
      </c>
      <c r="CH128" s="74"/>
      <c r="CI128" s="74"/>
      <c r="CJ128" s="74"/>
      <c r="CK128" s="74"/>
      <c r="CL128" s="74"/>
      <c r="CM128" s="74"/>
      <c r="CN128" s="74"/>
      <c r="CO128" s="74"/>
      <c r="CP128" s="74"/>
      <c r="CQ128" s="75"/>
      <c r="CR128" s="235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7"/>
      <c r="DJ128" s="235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36"/>
      <c r="DX128" s="236"/>
      <c r="DY128" s="236"/>
      <c r="DZ128" s="236"/>
      <c r="EA128" s="237"/>
      <c r="EB128" s="235"/>
      <c r="EC128" s="236"/>
      <c r="ED128" s="236"/>
      <c r="EE128" s="236"/>
      <c r="EF128" s="236"/>
      <c r="EG128" s="236"/>
      <c r="EH128" s="236"/>
      <c r="EI128" s="236"/>
      <c r="EJ128" s="236"/>
      <c r="EK128" s="236"/>
      <c r="EL128" s="236"/>
      <c r="EM128" s="236"/>
      <c r="EN128" s="236"/>
      <c r="EO128" s="236"/>
      <c r="EP128" s="236"/>
      <c r="EQ128" s="236"/>
      <c r="ER128" s="236"/>
      <c r="ES128" s="237"/>
      <c r="ET128" s="241">
        <f>SUM(CR128:ES129)</f>
        <v>0</v>
      </c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3"/>
    </row>
    <row r="129" spans="1:194" ht="12" customHeight="1">
      <c r="A129" s="196" t="s">
        <v>218</v>
      </c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7"/>
      <c r="BZ129" s="82"/>
      <c r="CA129" s="83"/>
      <c r="CB129" s="83"/>
      <c r="CC129" s="83"/>
      <c r="CD129" s="83"/>
      <c r="CE129" s="83"/>
      <c r="CF129" s="84"/>
      <c r="CG129" s="76"/>
      <c r="CH129" s="77"/>
      <c r="CI129" s="77"/>
      <c r="CJ129" s="77"/>
      <c r="CK129" s="77"/>
      <c r="CL129" s="77"/>
      <c r="CM129" s="77"/>
      <c r="CN129" s="77"/>
      <c r="CO129" s="77"/>
      <c r="CP129" s="77"/>
      <c r="CQ129" s="78"/>
      <c r="CR129" s="238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40"/>
      <c r="DJ129" s="238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40"/>
      <c r="EB129" s="238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40"/>
      <c r="ET129" s="244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245"/>
      <c r="FF129" s="245"/>
      <c r="FG129" s="245"/>
      <c r="FH129" s="245"/>
      <c r="FI129" s="245"/>
      <c r="FJ129" s="245"/>
      <c r="FK129" s="246"/>
    </row>
    <row r="130" spans="1:194" ht="15" customHeight="1">
      <c r="A130" s="135" t="s">
        <v>219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6"/>
      <c r="BZ130" s="65" t="s">
        <v>116</v>
      </c>
      <c r="CA130" s="66"/>
      <c r="CB130" s="66"/>
      <c r="CC130" s="66"/>
      <c r="CD130" s="66"/>
      <c r="CE130" s="66"/>
      <c r="CF130" s="66"/>
      <c r="CG130" s="97">
        <v>650</v>
      </c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33">
        <f>SUM(CR130:ES130)</f>
        <v>0</v>
      </c>
      <c r="EU130" s="233"/>
      <c r="EV130" s="233"/>
      <c r="EW130" s="233"/>
      <c r="EX130" s="233"/>
      <c r="EY130" s="233"/>
      <c r="EZ130" s="233"/>
      <c r="FA130" s="233"/>
      <c r="FB130" s="233"/>
      <c r="FC130" s="233"/>
      <c r="FD130" s="233"/>
      <c r="FE130" s="233"/>
      <c r="FF130" s="233"/>
      <c r="FG130" s="233"/>
      <c r="FH130" s="233"/>
      <c r="FI130" s="233"/>
      <c r="FJ130" s="233"/>
      <c r="FK130" s="234"/>
      <c r="FM130" s="228" t="s">
        <v>256</v>
      </c>
      <c r="FN130" s="228"/>
      <c r="FO130" s="228"/>
      <c r="FP130" s="228"/>
      <c r="FQ130" s="228"/>
      <c r="FR130" s="228"/>
      <c r="FS130" s="228"/>
      <c r="FT130" s="228"/>
      <c r="FU130" s="228"/>
      <c r="FV130" s="228"/>
      <c r="FW130" s="228"/>
      <c r="FX130" s="228"/>
      <c r="FY130" s="228"/>
      <c r="FZ130" s="228"/>
      <c r="GA130" s="228"/>
      <c r="GC130" s="228" t="s">
        <v>257</v>
      </c>
      <c r="GD130" s="228"/>
      <c r="GE130" s="228"/>
      <c r="GF130" s="228"/>
      <c r="GG130" s="228"/>
      <c r="GH130" s="228"/>
      <c r="GI130" s="228"/>
      <c r="GJ130" s="228"/>
      <c r="GK130" s="228"/>
      <c r="GL130" s="228"/>
    </row>
    <row r="131" spans="1:194" ht="24" customHeight="1">
      <c r="A131" s="126" t="s">
        <v>220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7"/>
      <c r="BZ131" s="65" t="s">
        <v>117</v>
      </c>
      <c r="CA131" s="66"/>
      <c r="CB131" s="66"/>
      <c r="CC131" s="66"/>
      <c r="CD131" s="66"/>
      <c r="CE131" s="66"/>
      <c r="CF131" s="66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233">
        <f>CR132-CR134</f>
        <v>-24030.5</v>
      </c>
      <c r="CS131" s="233"/>
      <c r="CT131" s="233"/>
      <c r="CU131" s="233"/>
      <c r="CV131" s="233"/>
      <c r="CW131" s="233"/>
      <c r="CX131" s="233"/>
      <c r="CY131" s="233"/>
      <c r="CZ131" s="233"/>
      <c r="DA131" s="233"/>
      <c r="DB131" s="233"/>
      <c r="DC131" s="233"/>
      <c r="DD131" s="233"/>
      <c r="DE131" s="233"/>
      <c r="DF131" s="233"/>
      <c r="DG131" s="233"/>
      <c r="DH131" s="233"/>
      <c r="DI131" s="233"/>
      <c r="DJ131" s="233">
        <f>DJ132-DJ134</f>
        <v>-727094.86000000127</v>
      </c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33"/>
      <c r="DX131" s="233"/>
      <c r="DY131" s="233"/>
      <c r="DZ131" s="233"/>
      <c r="EA131" s="233"/>
      <c r="EB131" s="233">
        <f>EB132-EB134</f>
        <v>0</v>
      </c>
      <c r="EC131" s="233"/>
      <c r="ED131" s="233"/>
      <c r="EE131" s="233"/>
      <c r="EF131" s="233"/>
      <c r="EG131" s="233"/>
      <c r="EH131" s="233"/>
      <c r="EI131" s="233"/>
      <c r="EJ131" s="233"/>
      <c r="EK131" s="233"/>
      <c r="EL131" s="233"/>
      <c r="EM131" s="233"/>
      <c r="EN131" s="233"/>
      <c r="EO131" s="233"/>
      <c r="EP131" s="233"/>
      <c r="EQ131" s="233"/>
      <c r="ER131" s="233"/>
      <c r="ES131" s="233"/>
      <c r="ET131" s="233">
        <f>SUM(CR131:ES131)</f>
        <v>-751125.36000000127</v>
      </c>
      <c r="EU131" s="233"/>
      <c r="EV131" s="233"/>
      <c r="EW131" s="233"/>
      <c r="EX131" s="233"/>
      <c r="EY131" s="233"/>
      <c r="EZ131" s="233"/>
      <c r="FA131" s="233"/>
      <c r="FB131" s="233"/>
      <c r="FC131" s="233"/>
      <c r="FD131" s="233"/>
      <c r="FE131" s="233"/>
      <c r="FF131" s="233"/>
      <c r="FG131" s="233"/>
      <c r="FH131" s="233"/>
      <c r="FI131" s="233"/>
      <c r="FJ131" s="233"/>
      <c r="FK131" s="234"/>
      <c r="FM131" s="229"/>
      <c r="FN131" s="229"/>
      <c r="FO131" s="229"/>
      <c r="FP131" s="229"/>
      <c r="FQ131" s="229"/>
      <c r="FR131" s="229"/>
      <c r="FS131" s="229"/>
      <c r="FT131" s="229"/>
      <c r="FU131" s="229"/>
      <c r="FV131" s="229"/>
      <c r="FW131" s="229"/>
      <c r="FX131" s="229"/>
      <c r="FY131" s="229"/>
      <c r="FZ131" s="229"/>
      <c r="GA131" s="229"/>
      <c r="GB131" s="229"/>
      <c r="GC131" s="229"/>
      <c r="GD131" s="229"/>
      <c r="GE131" s="229"/>
      <c r="GF131" s="229"/>
      <c r="GG131" s="229"/>
      <c r="GH131" s="229"/>
      <c r="GI131" s="229"/>
      <c r="GJ131" s="229"/>
      <c r="GK131" s="229"/>
      <c r="GL131" s="229"/>
    </row>
    <row r="132" spans="1:194" ht="12" customHeight="1">
      <c r="A132" s="128" t="s">
        <v>23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9"/>
      <c r="BZ132" s="79" t="s">
        <v>118</v>
      </c>
      <c r="CA132" s="80"/>
      <c r="CB132" s="80"/>
      <c r="CC132" s="80"/>
      <c r="CD132" s="80"/>
      <c r="CE132" s="80"/>
      <c r="CF132" s="81"/>
      <c r="CG132" s="73">
        <v>560</v>
      </c>
      <c r="CH132" s="74"/>
      <c r="CI132" s="74"/>
      <c r="CJ132" s="74"/>
      <c r="CK132" s="74"/>
      <c r="CL132" s="74"/>
      <c r="CM132" s="74"/>
      <c r="CN132" s="74"/>
      <c r="CO132" s="74"/>
      <c r="CP132" s="74"/>
      <c r="CQ132" s="75"/>
      <c r="CR132" s="235">
        <v>600166.1</v>
      </c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7"/>
      <c r="DJ132" s="235">
        <v>12162716.779999999</v>
      </c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6"/>
      <c r="DX132" s="236"/>
      <c r="DY132" s="236"/>
      <c r="DZ132" s="236"/>
      <c r="EA132" s="237"/>
      <c r="EB132" s="235"/>
      <c r="EC132" s="236"/>
      <c r="ED132" s="236"/>
      <c r="EE132" s="236"/>
      <c r="EF132" s="236"/>
      <c r="EG132" s="236"/>
      <c r="EH132" s="236"/>
      <c r="EI132" s="236"/>
      <c r="EJ132" s="236"/>
      <c r="EK132" s="236"/>
      <c r="EL132" s="236"/>
      <c r="EM132" s="236"/>
      <c r="EN132" s="236"/>
      <c r="EO132" s="236"/>
      <c r="EP132" s="236"/>
      <c r="EQ132" s="236"/>
      <c r="ER132" s="236"/>
      <c r="ES132" s="237"/>
      <c r="ET132" s="241">
        <f>SUM(CR132:ES133)</f>
        <v>12762882.879999999</v>
      </c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3"/>
    </row>
    <row r="133" spans="1:194" ht="12" customHeight="1">
      <c r="A133" s="196" t="s">
        <v>221</v>
      </c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7"/>
      <c r="BZ133" s="82"/>
      <c r="CA133" s="83"/>
      <c r="CB133" s="83"/>
      <c r="CC133" s="83"/>
      <c r="CD133" s="83"/>
      <c r="CE133" s="83"/>
      <c r="CF133" s="84"/>
      <c r="CG133" s="76"/>
      <c r="CH133" s="77"/>
      <c r="CI133" s="77"/>
      <c r="CJ133" s="77"/>
      <c r="CK133" s="77"/>
      <c r="CL133" s="77"/>
      <c r="CM133" s="77"/>
      <c r="CN133" s="77"/>
      <c r="CO133" s="77"/>
      <c r="CP133" s="77"/>
      <c r="CQ133" s="78"/>
      <c r="CR133" s="238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40"/>
      <c r="DJ133" s="238"/>
      <c r="DK133" s="239"/>
      <c r="DL133" s="239"/>
      <c r="DM133" s="239"/>
      <c r="DN133" s="239"/>
      <c r="DO133" s="239"/>
      <c r="DP133" s="239"/>
      <c r="DQ133" s="239"/>
      <c r="DR133" s="239"/>
      <c r="DS133" s="239"/>
      <c r="DT133" s="239"/>
      <c r="DU133" s="239"/>
      <c r="DV133" s="239"/>
      <c r="DW133" s="239"/>
      <c r="DX133" s="239"/>
      <c r="DY133" s="239"/>
      <c r="DZ133" s="239"/>
      <c r="EA133" s="240"/>
      <c r="EB133" s="238"/>
      <c r="EC133" s="239"/>
      <c r="ED133" s="239"/>
      <c r="EE133" s="239"/>
      <c r="EF133" s="239"/>
      <c r="EG133" s="239"/>
      <c r="EH133" s="239"/>
      <c r="EI133" s="239"/>
      <c r="EJ133" s="239"/>
      <c r="EK133" s="239"/>
      <c r="EL133" s="239"/>
      <c r="EM133" s="239"/>
      <c r="EN133" s="239"/>
      <c r="EO133" s="239"/>
      <c r="EP133" s="239"/>
      <c r="EQ133" s="239"/>
      <c r="ER133" s="239"/>
      <c r="ES133" s="240"/>
      <c r="ET133" s="244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6"/>
    </row>
    <row r="134" spans="1:194" ht="15" customHeight="1">
      <c r="A134" s="135" t="s">
        <v>222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6"/>
      <c r="BZ134" s="65" t="s">
        <v>119</v>
      </c>
      <c r="CA134" s="66"/>
      <c r="CB134" s="66"/>
      <c r="CC134" s="66"/>
      <c r="CD134" s="66"/>
      <c r="CE134" s="66"/>
      <c r="CF134" s="66"/>
      <c r="CG134" s="97">
        <v>660</v>
      </c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250">
        <v>624196.6</v>
      </c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>
        <v>12889811.640000001</v>
      </c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  <c r="DV134" s="250"/>
      <c r="DW134" s="250"/>
      <c r="DX134" s="250"/>
      <c r="DY134" s="250"/>
      <c r="DZ134" s="250"/>
      <c r="EA134" s="250"/>
      <c r="EB134" s="250"/>
      <c r="EC134" s="250"/>
      <c r="ED134" s="250"/>
      <c r="EE134" s="250"/>
      <c r="EF134" s="250"/>
      <c r="EG134" s="250"/>
      <c r="EH134" s="250"/>
      <c r="EI134" s="250"/>
      <c r="EJ134" s="250"/>
      <c r="EK134" s="250"/>
      <c r="EL134" s="250"/>
      <c r="EM134" s="250"/>
      <c r="EN134" s="250"/>
      <c r="EO134" s="250"/>
      <c r="EP134" s="250"/>
      <c r="EQ134" s="250"/>
      <c r="ER134" s="250"/>
      <c r="ES134" s="250"/>
      <c r="ET134" s="233">
        <f>SUM(CR134:ES134)</f>
        <v>13514008.24</v>
      </c>
      <c r="EU134" s="233"/>
      <c r="EV134" s="233"/>
      <c r="EW134" s="233"/>
      <c r="EX134" s="233"/>
      <c r="EY134" s="233"/>
      <c r="EZ134" s="233"/>
      <c r="FA134" s="233"/>
      <c r="FB134" s="233"/>
      <c r="FC134" s="233"/>
      <c r="FD134" s="233"/>
      <c r="FE134" s="233"/>
      <c r="FF134" s="233"/>
      <c r="FG134" s="233"/>
      <c r="FH134" s="233"/>
      <c r="FI134" s="233"/>
      <c r="FJ134" s="233"/>
      <c r="FK134" s="234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61" t="s">
        <v>136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 t="s">
        <v>137</v>
      </c>
      <c r="CA136" s="123"/>
      <c r="CB136" s="123"/>
      <c r="CC136" s="123"/>
      <c r="CD136" s="123"/>
      <c r="CE136" s="123"/>
      <c r="CF136" s="123"/>
      <c r="CG136" s="123" t="s">
        <v>173</v>
      </c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253" t="s">
        <v>174</v>
      </c>
      <c r="CS136" s="253"/>
      <c r="CT136" s="253"/>
      <c r="CU136" s="253"/>
      <c r="CV136" s="253"/>
      <c r="CW136" s="253"/>
      <c r="CX136" s="253"/>
      <c r="CY136" s="253"/>
      <c r="CZ136" s="253"/>
      <c r="DA136" s="253"/>
      <c r="DB136" s="253"/>
      <c r="DC136" s="253"/>
      <c r="DD136" s="253"/>
      <c r="DE136" s="253"/>
      <c r="DF136" s="253"/>
      <c r="DG136" s="253"/>
      <c r="DH136" s="253"/>
      <c r="DI136" s="253"/>
      <c r="DJ136" s="253" t="s">
        <v>175</v>
      </c>
      <c r="DK136" s="253"/>
      <c r="DL136" s="253"/>
      <c r="DM136" s="253"/>
      <c r="DN136" s="253"/>
      <c r="DO136" s="253"/>
      <c r="DP136" s="253"/>
      <c r="DQ136" s="253"/>
      <c r="DR136" s="253"/>
      <c r="DS136" s="253"/>
      <c r="DT136" s="253"/>
      <c r="DU136" s="253"/>
      <c r="DV136" s="253"/>
      <c r="DW136" s="253"/>
      <c r="DX136" s="253"/>
      <c r="DY136" s="253"/>
      <c r="DZ136" s="253"/>
      <c r="EA136" s="253"/>
      <c r="EB136" s="253" t="s">
        <v>2</v>
      </c>
      <c r="EC136" s="253"/>
      <c r="ED136" s="253"/>
      <c r="EE136" s="253"/>
      <c r="EF136" s="253"/>
      <c r="EG136" s="253"/>
      <c r="EH136" s="253"/>
      <c r="EI136" s="253"/>
      <c r="EJ136" s="253"/>
      <c r="EK136" s="253"/>
      <c r="EL136" s="253"/>
      <c r="EM136" s="253"/>
      <c r="EN136" s="253"/>
      <c r="EO136" s="253"/>
      <c r="EP136" s="253"/>
      <c r="EQ136" s="253"/>
      <c r="ER136" s="253"/>
      <c r="ES136" s="253"/>
      <c r="ET136" s="253" t="s">
        <v>1</v>
      </c>
      <c r="EU136" s="253"/>
      <c r="EV136" s="253"/>
      <c r="EW136" s="253"/>
      <c r="EX136" s="253"/>
      <c r="EY136" s="253"/>
      <c r="EZ136" s="253"/>
      <c r="FA136" s="253"/>
      <c r="FB136" s="253"/>
      <c r="FC136" s="253"/>
      <c r="FD136" s="253"/>
      <c r="FE136" s="253"/>
      <c r="FF136" s="253"/>
      <c r="FG136" s="253"/>
      <c r="FH136" s="253"/>
      <c r="FI136" s="253"/>
      <c r="FJ136" s="253"/>
      <c r="FK136" s="256"/>
      <c r="FL136" s="39"/>
      <c r="FM136" s="39"/>
      <c r="FN136" s="39"/>
    </row>
    <row r="137" spans="1:194" ht="12.75" customHeight="1" thickBot="1">
      <c r="A137" s="118">
        <v>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119">
        <v>2</v>
      </c>
      <c r="CA137" s="119"/>
      <c r="CB137" s="119"/>
      <c r="CC137" s="119"/>
      <c r="CD137" s="119"/>
      <c r="CE137" s="119"/>
      <c r="CF137" s="119"/>
      <c r="CG137" s="119">
        <v>3</v>
      </c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293">
        <v>4</v>
      </c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>
        <v>5</v>
      </c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>
        <v>6</v>
      </c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  <c r="EO137" s="293"/>
      <c r="EP137" s="293"/>
      <c r="EQ137" s="293"/>
      <c r="ER137" s="293"/>
      <c r="ES137" s="293"/>
      <c r="ET137" s="293">
        <v>7</v>
      </c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3"/>
      <c r="FI137" s="293"/>
      <c r="FJ137" s="293"/>
      <c r="FK137" s="297"/>
    </row>
    <row r="138" spans="1:194" ht="15" customHeight="1">
      <c r="A138" s="215" t="s">
        <v>143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6"/>
      <c r="BZ138" s="138" t="s">
        <v>122</v>
      </c>
      <c r="CA138" s="139"/>
      <c r="CB138" s="139"/>
      <c r="CC138" s="139"/>
      <c r="CD138" s="139"/>
      <c r="CE138" s="139"/>
      <c r="CF138" s="139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254">
        <f>CR139+CR143+CR147</f>
        <v>1000</v>
      </c>
      <c r="CS138" s="254"/>
      <c r="CT138" s="254"/>
      <c r="CU138" s="254"/>
      <c r="CV138" s="254"/>
      <c r="CW138" s="254"/>
      <c r="CX138" s="254"/>
      <c r="CY138" s="254"/>
      <c r="CZ138" s="254"/>
      <c r="DA138" s="254"/>
      <c r="DB138" s="254"/>
      <c r="DC138" s="254"/>
      <c r="DD138" s="254"/>
      <c r="DE138" s="254"/>
      <c r="DF138" s="254"/>
      <c r="DG138" s="254"/>
      <c r="DH138" s="254"/>
      <c r="DI138" s="254"/>
      <c r="DJ138" s="254">
        <f>DJ139+DJ143+DJ147</f>
        <v>480321.01999999955</v>
      </c>
      <c r="DK138" s="254"/>
      <c r="DL138" s="254"/>
      <c r="DM138" s="254"/>
      <c r="DN138" s="254"/>
      <c r="DO138" s="254"/>
      <c r="DP138" s="254"/>
      <c r="DQ138" s="254"/>
      <c r="DR138" s="254"/>
      <c r="DS138" s="254"/>
      <c r="DT138" s="254"/>
      <c r="DU138" s="254"/>
      <c r="DV138" s="254"/>
      <c r="DW138" s="254"/>
      <c r="DX138" s="254"/>
      <c r="DY138" s="254"/>
      <c r="DZ138" s="254"/>
      <c r="EA138" s="254"/>
      <c r="EB138" s="254">
        <f>EB139+EB143+EB147</f>
        <v>0</v>
      </c>
      <c r="EC138" s="254"/>
      <c r="ED138" s="254"/>
      <c r="EE138" s="254"/>
      <c r="EF138" s="254"/>
      <c r="EG138" s="254"/>
      <c r="EH138" s="254"/>
      <c r="EI138" s="254"/>
      <c r="EJ138" s="254"/>
      <c r="EK138" s="254"/>
      <c r="EL138" s="254"/>
      <c r="EM138" s="254"/>
      <c r="EN138" s="254"/>
      <c r="EO138" s="254"/>
      <c r="EP138" s="254"/>
      <c r="EQ138" s="254"/>
      <c r="ER138" s="254"/>
      <c r="ES138" s="254"/>
      <c r="ET138" s="254">
        <f>SUM(CR138:ES138)</f>
        <v>481321.01999999955</v>
      </c>
      <c r="EU138" s="254"/>
      <c r="EV138" s="254"/>
      <c r="EW138" s="254"/>
      <c r="EX138" s="254"/>
      <c r="EY138" s="254"/>
      <c r="EZ138" s="254"/>
      <c r="FA138" s="254"/>
      <c r="FB138" s="254"/>
      <c r="FC138" s="254"/>
      <c r="FD138" s="254"/>
      <c r="FE138" s="254"/>
      <c r="FF138" s="254"/>
      <c r="FG138" s="254"/>
      <c r="FH138" s="254"/>
      <c r="FI138" s="254"/>
      <c r="FJ138" s="254"/>
      <c r="FK138" s="270"/>
    </row>
    <row r="139" spans="1:194" ht="26.25" customHeight="1">
      <c r="A139" s="126" t="s">
        <v>223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7"/>
      <c r="BZ139" s="65" t="s">
        <v>123</v>
      </c>
      <c r="CA139" s="66"/>
      <c r="CB139" s="66"/>
      <c r="CC139" s="66"/>
      <c r="CD139" s="66"/>
      <c r="CE139" s="66"/>
      <c r="CF139" s="66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233">
        <f>CR140-CR142</f>
        <v>0</v>
      </c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>
        <f>DJ140-DJ142</f>
        <v>0</v>
      </c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33"/>
      <c r="DW139" s="233"/>
      <c r="DX139" s="233"/>
      <c r="DY139" s="233"/>
      <c r="DZ139" s="233"/>
      <c r="EA139" s="233"/>
      <c r="EB139" s="233">
        <f>EB140-EB142</f>
        <v>0</v>
      </c>
      <c r="EC139" s="233"/>
      <c r="ED139" s="233"/>
      <c r="EE139" s="233"/>
      <c r="EF139" s="233"/>
      <c r="EG139" s="233"/>
      <c r="EH139" s="233"/>
      <c r="EI139" s="233"/>
      <c r="EJ139" s="233"/>
      <c r="EK139" s="233"/>
      <c r="EL139" s="233"/>
      <c r="EM139" s="233"/>
      <c r="EN139" s="233"/>
      <c r="EO139" s="233"/>
      <c r="EP139" s="233"/>
      <c r="EQ139" s="233"/>
      <c r="ER139" s="233"/>
      <c r="ES139" s="233"/>
      <c r="ET139" s="233">
        <f>SUM(CR139:ES139)</f>
        <v>0</v>
      </c>
      <c r="EU139" s="233"/>
      <c r="EV139" s="233"/>
      <c r="EW139" s="233"/>
      <c r="EX139" s="233"/>
      <c r="EY139" s="233"/>
      <c r="EZ139" s="233"/>
      <c r="FA139" s="233"/>
      <c r="FB139" s="233"/>
      <c r="FC139" s="233"/>
      <c r="FD139" s="233"/>
      <c r="FE139" s="233"/>
      <c r="FF139" s="233"/>
      <c r="FG139" s="233"/>
      <c r="FH139" s="233"/>
      <c r="FI139" s="233"/>
      <c r="FJ139" s="233"/>
      <c r="FK139" s="234"/>
    </row>
    <row r="140" spans="1:194" ht="12" customHeight="1">
      <c r="A140" s="128" t="s">
        <v>23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9"/>
      <c r="BZ140" s="79" t="s">
        <v>124</v>
      </c>
      <c r="CA140" s="80"/>
      <c r="CB140" s="80"/>
      <c r="CC140" s="80"/>
      <c r="CD140" s="80"/>
      <c r="CE140" s="80"/>
      <c r="CF140" s="81"/>
      <c r="CG140" s="73">
        <v>710</v>
      </c>
      <c r="CH140" s="74"/>
      <c r="CI140" s="74"/>
      <c r="CJ140" s="74"/>
      <c r="CK140" s="74"/>
      <c r="CL140" s="74"/>
      <c r="CM140" s="74"/>
      <c r="CN140" s="74"/>
      <c r="CO140" s="74"/>
      <c r="CP140" s="74"/>
      <c r="CQ140" s="75"/>
      <c r="CR140" s="235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7"/>
      <c r="DJ140" s="235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36"/>
      <c r="DX140" s="236"/>
      <c r="DY140" s="236"/>
      <c r="DZ140" s="236"/>
      <c r="EA140" s="237"/>
      <c r="EB140" s="235"/>
      <c r="EC140" s="236"/>
      <c r="ED140" s="236"/>
      <c r="EE140" s="236"/>
      <c r="EF140" s="236"/>
      <c r="EG140" s="236"/>
      <c r="EH140" s="236"/>
      <c r="EI140" s="236"/>
      <c r="EJ140" s="236"/>
      <c r="EK140" s="236"/>
      <c r="EL140" s="236"/>
      <c r="EM140" s="236"/>
      <c r="EN140" s="236"/>
      <c r="EO140" s="236"/>
      <c r="EP140" s="236"/>
      <c r="EQ140" s="236"/>
      <c r="ER140" s="236"/>
      <c r="ES140" s="237"/>
      <c r="ET140" s="241">
        <f>SUM(CR140:ES141)</f>
        <v>0</v>
      </c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3"/>
    </row>
    <row r="141" spans="1:194" ht="12" customHeight="1">
      <c r="A141" s="196" t="s">
        <v>224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7"/>
      <c r="BZ141" s="82"/>
      <c r="CA141" s="83"/>
      <c r="CB141" s="83"/>
      <c r="CC141" s="83"/>
      <c r="CD141" s="83"/>
      <c r="CE141" s="83"/>
      <c r="CF141" s="84"/>
      <c r="CG141" s="76"/>
      <c r="CH141" s="77"/>
      <c r="CI141" s="77"/>
      <c r="CJ141" s="77"/>
      <c r="CK141" s="77"/>
      <c r="CL141" s="77"/>
      <c r="CM141" s="77"/>
      <c r="CN141" s="77"/>
      <c r="CO141" s="77"/>
      <c r="CP141" s="77"/>
      <c r="CQ141" s="78"/>
      <c r="CR141" s="238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40"/>
      <c r="DJ141" s="238"/>
      <c r="DK141" s="239"/>
      <c r="DL141" s="239"/>
      <c r="DM141" s="239"/>
      <c r="DN141" s="239"/>
      <c r="DO141" s="239"/>
      <c r="DP141" s="239"/>
      <c r="DQ141" s="239"/>
      <c r="DR141" s="239"/>
      <c r="DS141" s="239"/>
      <c r="DT141" s="239"/>
      <c r="DU141" s="239"/>
      <c r="DV141" s="239"/>
      <c r="DW141" s="239"/>
      <c r="DX141" s="239"/>
      <c r="DY141" s="239"/>
      <c r="DZ141" s="239"/>
      <c r="EA141" s="240"/>
      <c r="EB141" s="238"/>
      <c r="EC141" s="239"/>
      <c r="ED141" s="239"/>
      <c r="EE141" s="239"/>
      <c r="EF141" s="239"/>
      <c r="EG141" s="239"/>
      <c r="EH141" s="239"/>
      <c r="EI141" s="239"/>
      <c r="EJ141" s="239"/>
      <c r="EK141" s="239"/>
      <c r="EL141" s="239"/>
      <c r="EM141" s="239"/>
      <c r="EN141" s="239"/>
      <c r="EO141" s="239"/>
      <c r="EP141" s="239"/>
      <c r="EQ141" s="239"/>
      <c r="ER141" s="239"/>
      <c r="ES141" s="240"/>
      <c r="ET141" s="244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6"/>
    </row>
    <row r="142" spans="1:194" ht="15" customHeight="1">
      <c r="A142" s="135" t="s">
        <v>225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6"/>
      <c r="BZ142" s="65" t="s">
        <v>125</v>
      </c>
      <c r="CA142" s="66"/>
      <c r="CB142" s="66"/>
      <c r="CC142" s="66"/>
      <c r="CD142" s="66"/>
      <c r="CE142" s="66"/>
      <c r="CF142" s="66"/>
      <c r="CG142" s="97">
        <v>810</v>
      </c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  <c r="DV142" s="250"/>
      <c r="DW142" s="250"/>
      <c r="DX142" s="250"/>
      <c r="DY142" s="250"/>
      <c r="DZ142" s="250"/>
      <c r="EA142" s="250"/>
      <c r="EB142" s="250"/>
      <c r="EC142" s="250"/>
      <c r="ED142" s="250"/>
      <c r="EE142" s="250"/>
      <c r="EF142" s="250"/>
      <c r="EG142" s="250"/>
      <c r="EH142" s="250"/>
      <c r="EI142" s="250"/>
      <c r="EJ142" s="250"/>
      <c r="EK142" s="250"/>
      <c r="EL142" s="250"/>
      <c r="EM142" s="250"/>
      <c r="EN142" s="250"/>
      <c r="EO142" s="250"/>
      <c r="EP142" s="250"/>
      <c r="EQ142" s="250"/>
      <c r="ER142" s="250"/>
      <c r="ES142" s="250"/>
      <c r="ET142" s="233">
        <f>SUM(CR142:ES142)</f>
        <v>0</v>
      </c>
      <c r="EU142" s="233"/>
      <c r="EV142" s="233"/>
      <c r="EW142" s="233"/>
      <c r="EX142" s="233"/>
      <c r="EY142" s="233"/>
      <c r="EZ142" s="233"/>
      <c r="FA142" s="233"/>
      <c r="FB142" s="233"/>
      <c r="FC142" s="233"/>
      <c r="FD142" s="233"/>
      <c r="FE142" s="233"/>
      <c r="FF142" s="233"/>
      <c r="FG142" s="233"/>
      <c r="FH142" s="233"/>
      <c r="FI142" s="233"/>
      <c r="FJ142" s="233"/>
      <c r="FK142" s="234"/>
    </row>
    <row r="143" spans="1:194" ht="25.5" customHeight="1">
      <c r="A143" s="126" t="s">
        <v>226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7"/>
      <c r="BZ143" s="65" t="s">
        <v>126</v>
      </c>
      <c r="CA143" s="66"/>
      <c r="CB143" s="66"/>
      <c r="CC143" s="66"/>
      <c r="CD143" s="66"/>
      <c r="CE143" s="66"/>
      <c r="CF143" s="66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233">
        <f>CR144-CR146</f>
        <v>0</v>
      </c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>
        <f>DJ144-DJ146</f>
        <v>0</v>
      </c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33"/>
      <c r="DX143" s="233"/>
      <c r="DY143" s="233"/>
      <c r="DZ143" s="233"/>
      <c r="EA143" s="233"/>
      <c r="EB143" s="233">
        <f>EB144-EB146</f>
        <v>0</v>
      </c>
      <c r="EC143" s="233"/>
      <c r="ED143" s="233"/>
      <c r="EE143" s="233"/>
      <c r="EF143" s="233"/>
      <c r="EG143" s="233"/>
      <c r="EH143" s="233"/>
      <c r="EI143" s="233"/>
      <c r="EJ143" s="233"/>
      <c r="EK143" s="233"/>
      <c r="EL143" s="233"/>
      <c r="EM143" s="233"/>
      <c r="EN143" s="233"/>
      <c r="EO143" s="233"/>
      <c r="EP143" s="233"/>
      <c r="EQ143" s="233"/>
      <c r="ER143" s="233"/>
      <c r="ES143" s="233"/>
      <c r="ET143" s="233">
        <f>SUM(CR143:ES143)</f>
        <v>0</v>
      </c>
      <c r="EU143" s="233"/>
      <c r="EV143" s="233"/>
      <c r="EW143" s="233"/>
      <c r="EX143" s="233"/>
      <c r="EY143" s="233"/>
      <c r="EZ143" s="233"/>
      <c r="FA143" s="233"/>
      <c r="FB143" s="233"/>
      <c r="FC143" s="233"/>
      <c r="FD143" s="233"/>
      <c r="FE143" s="233"/>
      <c r="FF143" s="233"/>
      <c r="FG143" s="233"/>
      <c r="FH143" s="233"/>
      <c r="FI143" s="233"/>
      <c r="FJ143" s="233"/>
      <c r="FK143" s="234"/>
    </row>
    <row r="144" spans="1:194" ht="12" customHeight="1">
      <c r="A144" s="128" t="s">
        <v>23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9"/>
      <c r="BZ144" s="79" t="s">
        <v>127</v>
      </c>
      <c r="CA144" s="80"/>
      <c r="CB144" s="80"/>
      <c r="CC144" s="80"/>
      <c r="CD144" s="80"/>
      <c r="CE144" s="80"/>
      <c r="CF144" s="81"/>
      <c r="CG144" s="73">
        <v>720</v>
      </c>
      <c r="CH144" s="74"/>
      <c r="CI144" s="74"/>
      <c r="CJ144" s="74"/>
      <c r="CK144" s="74"/>
      <c r="CL144" s="74"/>
      <c r="CM144" s="74"/>
      <c r="CN144" s="74"/>
      <c r="CO144" s="74"/>
      <c r="CP144" s="74"/>
      <c r="CQ144" s="75"/>
      <c r="CR144" s="235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7"/>
      <c r="DJ144" s="235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36"/>
      <c r="DX144" s="236"/>
      <c r="DY144" s="236"/>
      <c r="DZ144" s="236"/>
      <c r="EA144" s="237"/>
      <c r="EB144" s="235"/>
      <c r="EC144" s="236"/>
      <c r="ED144" s="236"/>
      <c r="EE144" s="236"/>
      <c r="EF144" s="236"/>
      <c r="EG144" s="236"/>
      <c r="EH144" s="236"/>
      <c r="EI144" s="236"/>
      <c r="EJ144" s="236"/>
      <c r="EK144" s="236"/>
      <c r="EL144" s="236"/>
      <c r="EM144" s="236"/>
      <c r="EN144" s="236"/>
      <c r="EO144" s="236"/>
      <c r="EP144" s="236"/>
      <c r="EQ144" s="236"/>
      <c r="ER144" s="236"/>
      <c r="ES144" s="237"/>
      <c r="ET144" s="241">
        <f>SUM(CR144:ES145)</f>
        <v>0</v>
      </c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3"/>
    </row>
    <row r="145" spans="1:204" ht="12" customHeight="1">
      <c r="A145" s="196" t="s">
        <v>239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7"/>
      <c r="BZ145" s="82"/>
      <c r="CA145" s="83"/>
      <c r="CB145" s="83"/>
      <c r="CC145" s="83"/>
      <c r="CD145" s="83"/>
      <c r="CE145" s="83"/>
      <c r="CF145" s="84"/>
      <c r="CG145" s="76"/>
      <c r="CH145" s="77"/>
      <c r="CI145" s="77"/>
      <c r="CJ145" s="77"/>
      <c r="CK145" s="77"/>
      <c r="CL145" s="77"/>
      <c r="CM145" s="77"/>
      <c r="CN145" s="77"/>
      <c r="CO145" s="77"/>
      <c r="CP145" s="77"/>
      <c r="CQ145" s="78"/>
      <c r="CR145" s="238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40"/>
      <c r="DJ145" s="238"/>
      <c r="DK145" s="239"/>
      <c r="DL145" s="239"/>
      <c r="DM145" s="239"/>
      <c r="DN145" s="239"/>
      <c r="DO145" s="239"/>
      <c r="DP145" s="239"/>
      <c r="DQ145" s="239"/>
      <c r="DR145" s="239"/>
      <c r="DS145" s="239"/>
      <c r="DT145" s="239"/>
      <c r="DU145" s="239"/>
      <c r="DV145" s="239"/>
      <c r="DW145" s="239"/>
      <c r="DX145" s="239"/>
      <c r="DY145" s="239"/>
      <c r="DZ145" s="239"/>
      <c r="EA145" s="240"/>
      <c r="EB145" s="238"/>
      <c r="EC145" s="239"/>
      <c r="ED145" s="239"/>
      <c r="EE145" s="239"/>
      <c r="EF145" s="239"/>
      <c r="EG145" s="239"/>
      <c r="EH145" s="239"/>
      <c r="EI145" s="239"/>
      <c r="EJ145" s="239"/>
      <c r="EK145" s="239"/>
      <c r="EL145" s="239"/>
      <c r="EM145" s="239"/>
      <c r="EN145" s="239"/>
      <c r="EO145" s="239"/>
      <c r="EP145" s="239"/>
      <c r="EQ145" s="239"/>
      <c r="ER145" s="239"/>
      <c r="ES145" s="240"/>
      <c r="ET145" s="244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6"/>
    </row>
    <row r="146" spans="1:204" ht="15" customHeight="1">
      <c r="A146" s="135" t="s">
        <v>227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6"/>
      <c r="BZ146" s="65" t="s">
        <v>128</v>
      </c>
      <c r="CA146" s="66"/>
      <c r="CB146" s="66"/>
      <c r="CC146" s="66"/>
      <c r="CD146" s="66"/>
      <c r="CE146" s="66"/>
      <c r="CF146" s="66"/>
      <c r="CG146" s="97">
        <v>820</v>
      </c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  <c r="DV146" s="250"/>
      <c r="DW146" s="250"/>
      <c r="DX146" s="250"/>
      <c r="DY146" s="250"/>
      <c r="DZ146" s="250"/>
      <c r="EA146" s="250"/>
      <c r="EB146" s="250"/>
      <c r="EC146" s="250"/>
      <c r="ED146" s="250"/>
      <c r="EE146" s="250"/>
      <c r="EF146" s="250"/>
      <c r="EG146" s="250"/>
      <c r="EH146" s="250"/>
      <c r="EI146" s="250"/>
      <c r="EJ146" s="250"/>
      <c r="EK146" s="250"/>
      <c r="EL146" s="250"/>
      <c r="EM146" s="250"/>
      <c r="EN146" s="250"/>
      <c r="EO146" s="250"/>
      <c r="EP146" s="250"/>
      <c r="EQ146" s="250"/>
      <c r="ER146" s="250"/>
      <c r="ES146" s="250"/>
      <c r="ET146" s="233">
        <f>SUM(CR146:ES146)</f>
        <v>0</v>
      </c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4"/>
    </row>
    <row r="147" spans="1:204" ht="15" customHeight="1">
      <c r="A147" s="126" t="s">
        <v>157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7"/>
      <c r="BZ147" s="65" t="s">
        <v>129</v>
      </c>
      <c r="CA147" s="66"/>
      <c r="CB147" s="66"/>
      <c r="CC147" s="66"/>
      <c r="CD147" s="66"/>
      <c r="CE147" s="66"/>
      <c r="CF147" s="66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233">
        <f>CR148-CR150</f>
        <v>1000</v>
      </c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>
        <f>DJ148-DJ150</f>
        <v>480321.01999999955</v>
      </c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33"/>
      <c r="DW147" s="233"/>
      <c r="DX147" s="233"/>
      <c r="DY147" s="233"/>
      <c r="DZ147" s="233"/>
      <c r="EA147" s="233"/>
      <c r="EB147" s="233">
        <f>EB148-EB150</f>
        <v>0</v>
      </c>
      <c r="EC147" s="233"/>
      <c r="ED147" s="233"/>
      <c r="EE147" s="233"/>
      <c r="EF147" s="233"/>
      <c r="EG147" s="233"/>
      <c r="EH147" s="233"/>
      <c r="EI147" s="233"/>
      <c r="EJ147" s="233"/>
      <c r="EK147" s="233"/>
      <c r="EL147" s="233"/>
      <c r="EM147" s="233"/>
      <c r="EN147" s="233"/>
      <c r="EO147" s="233"/>
      <c r="EP147" s="233"/>
      <c r="EQ147" s="233"/>
      <c r="ER147" s="233"/>
      <c r="ES147" s="233"/>
      <c r="ET147" s="233">
        <f>SUM(CR147:ES147)</f>
        <v>481321.01999999955</v>
      </c>
      <c r="EU147" s="233"/>
      <c r="EV147" s="233"/>
      <c r="EW147" s="233"/>
      <c r="EX147" s="233"/>
      <c r="EY147" s="233"/>
      <c r="EZ147" s="233"/>
      <c r="FA147" s="233"/>
      <c r="FB147" s="233"/>
      <c r="FC147" s="233"/>
      <c r="FD147" s="233"/>
      <c r="FE147" s="233"/>
      <c r="FF147" s="233"/>
      <c r="FG147" s="233"/>
      <c r="FH147" s="233"/>
      <c r="FI147" s="233"/>
      <c r="FJ147" s="233"/>
      <c r="FK147" s="234"/>
      <c r="FM147" s="225" t="s">
        <v>268</v>
      </c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  <c r="GH147" s="226"/>
      <c r="GI147" s="226"/>
      <c r="GJ147" s="226"/>
      <c r="GK147" s="226"/>
      <c r="GL147" s="61"/>
      <c r="GM147" s="61"/>
      <c r="GN147" s="307">
        <v>-2067.6999999999998</v>
      </c>
      <c r="GO147" s="307"/>
      <c r="GP147" s="307"/>
      <c r="GQ147" s="307"/>
      <c r="GR147" s="307"/>
      <c r="GS147" s="307"/>
      <c r="GT147" s="307"/>
      <c r="GU147" s="307"/>
      <c r="GV147" s="307"/>
    </row>
    <row r="148" spans="1:204" ht="12" customHeight="1">
      <c r="A148" s="128" t="s">
        <v>23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9"/>
      <c r="BZ148" s="79" t="s">
        <v>130</v>
      </c>
      <c r="CA148" s="80"/>
      <c r="CB148" s="80"/>
      <c r="CC148" s="80"/>
      <c r="CD148" s="80"/>
      <c r="CE148" s="80"/>
      <c r="CF148" s="81"/>
      <c r="CG148" s="73">
        <v>730</v>
      </c>
      <c r="CH148" s="74"/>
      <c r="CI148" s="74"/>
      <c r="CJ148" s="74"/>
      <c r="CK148" s="74"/>
      <c r="CL148" s="74"/>
      <c r="CM148" s="74"/>
      <c r="CN148" s="74"/>
      <c r="CO148" s="74"/>
      <c r="CP148" s="74"/>
      <c r="CQ148" s="75"/>
      <c r="CR148" s="235">
        <v>21300</v>
      </c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7"/>
      <c r="DJ148" s="235">
        <f>17996961.25-2067.7</f>
        <v>17994893.550000001</v>
      </c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6"/>
      <c r="DX148" s="236"/>
      <c r="DY148" s="236"/>
      <c r="DZ148" s="236"/>
      <c r="EA148" s="237"/>
      <c r="EB148" s="235"/>
      <c r="EC148" s="236"/>
      <c r="ED148" s="236"/>
      <c r="EE148" s="236"/>
      <c r="EF148" s="236"/>
      <c r="EG148" s="236"/>
      <c r="EH148" s="236"/>
      <c r="EI148" s="236"/>
      <c r="EJ148" s="236"/>
      <c r="EK148" s="236"/>
      <c r="EL148" s="236"/>
      <c r="EM148" s="236"/>
      <c r="EN148" s="236"/>
      <c r="EO148" s="236"/>
      <c r="EP148" s="236"/>
      <c r="EQ148" s="236"/>
      <c r="ER148" s="236"/>
      <c r="ES148" s="237"/>
      <c r="ET148" s="241">
        <f>SUM(CR148:ES149)</f>
        <v>18016193.550000001</v>
      </c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3"/>
      <c r="FM148" s="225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  <c r="GH148" s="226"/>
      <c r="GI148" s="226"/>
      <c r="GJ148" s="226"/>
      <c r="GK148" s="226"/>
      <c r="GN148" s="307"/>
      <c r="GO148" s="307"/>
      <c r="GP148" s="307"/>
      <c r="GQ148" s="307"/>
      <c r="GR148" s="307"/>
      <c r="GS148" s="307"/>
      <c r="GT148" s="307"/>
      <c r="GU148" s="307"/>
      <c r="GV148" s="307"/>
    </row>
    <row r="149" spans="1:204" ht="12" customHeight="1">
      <c r="A149" s="196" t="s">
        <v>120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7"/>
      <c r="BZ149" s="82"/>
      <c r="CA149" s="83"/>
      <c r="CB149" s="83"/>
      <c r="CC149" s="83"/>
      <c r="CD149" s="83"/>
      <c r="CE149" s="83"/>
      <c r="CF149" s="84"/>
      <c r="CG149" s="76"/>
      <c r="CH149" s="77"/>
      <c r="CI149" s="77"/>
      <c r="CJ149" s="77"/>
      <c r="CK149" s="77"/>
      <c r="CL149" s="77"/>
      <c r="CM149" s="77"/>
      <c r="CN149" s="77"/>
      <c r="CO149" s="77"/>
      <c r="CP149" s="77"/>
      <c r="CQ149" s="78"/>
      <c r="CR149" s="238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40"/>
      <c r="DJ149" s="238"/>
      <c r="DK149" s="239"/>
      <c r="DL149" s="239"/>
      <c r="DM149" s="239"/>
      <c r="DN149" s="239"/>
      <c r="DO149" s="239"/>
      <c r="DP149" s="239"/>
      <c r="DQ149" s="239"/>
      <c r="DR149" s="239"/>
      <c r="DS149" s="239"/>
      <c r="DT149" s="239"/>
      <c r="DU149" s="239"/>
      <c r="DV149" s="239"/>
      <c r="DW149" s="239"/>
      <c r="DX149" s="239"/>
      <c r="DY149" s="239"/>
      <c r="DZ149" s="239"/>
      <c r="EA149" s="240"/>
      <c r="EB149" s="238"/>
      <c r="EC149" s="239"/>
      <c r="ED149" s="239"/>
      <c r="EE149" s="239"/>
      <c r="EF149" s="239"/>
      <c r="EG149" s="239"/>
      <c r="EH149" s="239"/>
      <c r="EI149" s="239"/>
      <c r="EJ149" s="239"/>
      <c r="EK149" s="239"/>
      <c r="EL149" s="239"/>
      <c r="EM149" s="239"/>
      <c r="EN149" s="239"/>
      <c r="EO149" s="239"/>
      <c r="EP149" s="239"/>
      <c r="EQ149" s="239"/>
      <c r="ER149" s="239"/>
      <c r="ES149" s="240"/>
      <c r="ET149" s="244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6"/>
    </row>
    <row r="150" spans="1:204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85" t="s">
        <v>131</v>
      </c>
      <c r="CA150" s="186"/>
      <c r="CB150" s="186"/>
      <c r="CC150" s="186"/>
      <c r="CD150" s="186"/>
      <c r="CE150" s="186"/>
      <c r="CF150" s="186"/>
      <c r="CG150" s="201">
        <v>830</v>
      </c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47">
        <v>20300</v>
      </c>
      <c r="CS150" s="247"/>
      <c r="CT150" s="247"/>
      <c r="CU150" s="247"/>
      <c r="CV150" s="247"/>
      <c r="CW150" s="247"/>
      <c r="CX150" s="247"/>
      <c r="CY150" s="247"/>
      <c r="CZ150" s="247"/>
      <c r="DA150" s="247"/>
      <c r="DB150" s="247"/>
      <c r="DC150" s="247"/>
      <c r="DD150" s="247"/>
      <c r="DE150" s="247"/>
      <c r="DF150" s="247"/>
      <c r="DG150" s="247"/>
      <c r="DH150" s="247"/>
      <c r="DI150" s="247"/>
      <c r="DJ150" s="247">
        <v>17514572.530000001</v>
      </c>
      <c r="DK150" s="247"/>
      <c r="DL150" s="247"/>
      <c r="DM150" s="247"/>
      <c r="DN150" s="247"/>
      <c r="DO150" s="247"/>
      <c r="DP150" s="247"/>
      <c r="DQ150" s="247"/>
      <c r="DR150" s="247"/>
      <c r="DS150" s="247"/>
      <c r="DT150" s="247"/>
      <c r="DU150" s="247"/>
      <c r="DV150" s="247"/>
      <c r="DW150" s="247"/>
      <c r="DX150" s="247"/>
      <c r="DY150" s="247"/>
      <c r="DZ150" s="247"/>
      <c r="EA150" s="247"/>
      <c r="EB150" s="247"/>
      <c r="EC150" s="247"/>
      <c r="ED150" s="247"/>
      <c r="EE150" s="247"/>
      <c r="EF150" s="247"/>
      <c r="EG150" s="247"/>
      <c r="EH150" s="247"/>
      <c r="EI150" s="247"/>
      <c r="EJ150" s="247"/>
      <c r="EK150" s="247"/>
      <c r="EL150" s="247"/>
      <c r="EM150" s="247"/>
      <c r="EN150" s="247"/>
      <c r="EO150" s="247"/>
      <c r="EP150" s="247"/>
      <c r="EQ150" s="247"/>
      <c r="ER150" s="247"/>
      <c r="ES150" s="247"/>
      <c r="ET150" s="248">
        <f>SUM(CR150:ES150)</f>
        <v>17534872.530000001</v>
      </c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9"/>
    </row>
    <row r="151" spans="1:204" ht="37.5" customHeight="1"/>
    <row r="152" spans="1:204">
      <c r="A152" s="1" t="s">
        <v>132</v>
      </c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Z152" s="1" t="s">
        <v>139</v>
      </c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N152" s="294" t="s">
        <v>248</v>
      </c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</row>
    <row r="153" spans="1:204" s="16" customFormat="1">
      <c r="O153" s="134" t="s">
        <v>133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K153" s="134" t="s">
        <v>134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CR153" s="292" t="s">
        <v>133</v>
      </c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32"/>
      <c r="DK153" s="32"/>
      <c r="DL153" s="32"/>
      <c r="DM153" s="32"/>
      <c r="DN153" s="292" t="s">
        <v>134</v>
      </c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4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4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44"/>
      <c r="FM155" s="44"/>
      <c r="FN155" s="44"/>
    </row>
    <row r="156" spans="1:204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34" t="s">
        <v>229</v>
      </c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32"/>
      <c r="FM156" s="32"/>
      <c r="FN156" s="32"/>
    </row>
    <row r="157" spans="1:204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4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77" t="s">
        <v>249</v>
      </c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23"/>
      <c r="CM158" s="23"/>
      <c r="CN158" s="23"/>
      <c r="CO158" s="23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L158" s="294" t="s">
        <v>250</v>
      </c>
      <c r="DM158" s="294"/>
      <c r="DN158" s="294"/>
      <c r="DO158" s="294"/>
      <c r="DP158" s="294"/>
      <c r="DQ158" s="294"/>
      <c r="DR158" s="294"/>
      <c r="DS158" s="294"/>
      <c r="DT158" s="294"/>
      <c r="DU158" s="294"/>
      <c r="DV158" s="294"/>
      <c r="DW158" s="294"/>
      <c r="DX158" s="294"/>
      <c r="DY158" s="294"/>
      <c r="DZ158" s="294"/>
      <c r="EA158" s="294"/>
      <c r="EB158" s="294"/>
      <c r="EC158" s="294"/>
      <c r="ED158" s="294"/>
      <c r="EE158" s="294"/>
      <c r="EF158" s="294"/>
      <c r="EG158" s="294"/>
      <c r="EH158" s="294"/>
      <c r="EI158" s="294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4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34" t="s">
        <v>231</v>
      </c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25"/>
      <c r="CM159" s="25"/>
      <c r="CN159" s="25"/>
      <c r="CO159" s="25"/>
      <c r="CP159" s="134" t="s">
        <v>133</v>
      </c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32"/>
      <c r="DI159" s="32"/>
      <c r="DJ159" s="32"/>
      <c r="DK159" s="32"/>
      <c r="DL159" s="292" t="s">
        <v>134</v>
      </c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4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23"/>
      <c r="AM161" s="23"/>
      <c r="AN161" s="23"/>
      <c r="AO161" s="23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23"/>
      <c r="CK161" s="23"/>
      <c r="CL161" s="23"/>
      <c r="CM161" s="2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34" t="s">
        <v>231</v>
      </c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25"/>
      <c r="AM162" s="25"/>
      <c r="AN162" s="25"/>
      <c r="AO162" s="25"/>
      <c r="AP162" s="134" t="s">
        <v>133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L162" s="134" t="s">
        <v>134</v>
      </c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N162" s="134" t="s">
        <v>233</v>
      </c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78" t="s">
        <v>135</v>
      </c>
      <c r="B164" s="178"/>
      <c r="C164" s="83"/>
      <c r="D164" s="83"/>
      <c r="E164" s="83"/>
      <c r="F164" s="83"/>
      <c r="G164" s="202" t="s">
        <v>135</v>
      </c>
      <c r="H164" s="202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202">
        <v>20</v>
      </c>
      <c r="AC164" s="202"/>
      <c r="AD164" s="202"/>
      <c r="AE164" s="202"/>
      <c r="AF164" s="184"/>
      <c r="AG164" s="184"/>
      <c r="AH164" s="184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4">
    <mergeCell ref="FL33:GC34"/>
    <mergeCell ref="GD33:GU34"/>
    <mergeCell ref="FM147:GK148"/>
    <mergeCell ref="GN147:GV148"/>
    <mergeCell ref="FM18:GD19"/>
    <mergeCell ref="GE18:GV19"/>
    <mergeCell ref="FM82:GA82"/>
    <mergeCell ref="FM110:FY110"/>
    <mergeCell ref="GA110:GL110"/>
    <mergeCell ref="FM113:GL115"/>
    <mergeCell ref="FM72:GA72"/>
    <mergeCell ref="FM73:GD73"/>
    <mergeCell ref="AJ3:EB3"/>
    <mergeCell ref="ET3:FK3"/>
    <mergeCell ref="ET4:FK4"/>
    <mergeCell ref="BS5:CP5"/>
    <mergeCell ref="CQ5:CT5"/>
    <mergeCell ref="CU5:CW5"/>
    <mergeCell ref="ET5:FK5"/>
    <mergeCell ref="AE6:ED6"/>
    <mergeCell ref="ET6:FK6"/>
    <mergeCell ref="AI7:EA7"/>
    <mergeCell ref="ET7:FK7"/>
    <mergeCell ref="AI8:EA8"/>
    <mergeCell ref="ET8:FK8"/>
    <mergeCell ref="ET9:FK9"/>
    <mergeCell ref="ET10:FK10"/>
    <mergeCell ref="ET11:FK11"/>
    <mergeCell ref="ET12:FK12"/>
    <mergeCell ref="A14:BY14"/>
    <mergeCell ref="BZ14:CF14"/>
    <mergeCell ref="CG14:CQ14"/>
    <mergeCell ref="CR14:DI14"/>
    <mergeCell ref="DJ14:EA14"/>
    <mergeCell ref="EB14:ES14"/>
    <mergeCell ref="ET14:FK14"/>
    <mergeCell ref="A15:BY15"/>
    <mergeCell ref="BZ15:CF15"/>
    <mergeCell ref="CG15:CQ15"/>
    <mergeCell ref="CR15:DI15"/>
    <mergeCell ref="DJ15:EA15"/>
    <mergeCell ref="EB15:ES15"/>
    <mergeCell ref="ET15:FK15"/>
    <mergeCell ref="A16:BY16"/>
    <mergeCell ref="BZ16:CF16"/>
    <mergeCell ref="CG16:CQ16"/>
    <mergeCell ref="CR16:DI16"/>
    <mergeCell ref="DJ16:EA16"/>
    <mergeCell ref="EB16:ES16"/>
    <mergeCell ref="ET16:FK16"/>
    <mergeCell ref="ET17:FK17"/>
    <mergeCell ref="ET18:FK18"/>
    <mergeCell ref="ET19:FK19"/>
    <mergeCell ref="ET20:FK20"/>
    <mergeCell ref="A19:BY19"/>
    <mergeCell ref="BZ19:CF19"/>
    <mergeCell ref="CG19:CQ19"/>
    <mergeCell ref="CR19:DI19"/>
    <mergeCell ref="DJ19:EA19"/>
    <mergeCell ref="EB19:ES19"/>
    <mergeCell ref="EB20:ES20"/>
    <mergeCell ref="A18:BY18"/>
    <mergeCell ref="A17:BY17"/>
    <mergeCell ref="BZ17:CF17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BZ25:CF26"/>
    <mergeCell ref="CG25:CQ26"/>
    <mergeCell ref="CR25:DI2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DJ27:EA27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6:FK36"/>
    <mergeCell ref="CG36:CQ36"/>
    <mergeCell ref="CR36:DI36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76:BY76"/>
    <mergeCell ref="BZ76:CF76"/>
    <mergeCell ref="CG76:CQ76"/>
    <mergeCell ref="CR76:DI76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ET76:FK76"/>
    <mergeCell ref="A75:BY75"/>
    <mergeCell ref="BZ75:CF75"/>
    <mergeCell ref="DJ79:EA79"/>
    <mergeCell ref="EB79:ES79"/>
    <mergeCell ref="ET79:FK79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A77:BY77"/>
    <mergeCell ref="BZ77:CF78"/>
    <mergeCell ref="DJ76:EA76"/>
    <mergeCell ref="EB76:ES76"/>
    <mergeCell ref="CG75:CQ75"/>
    <mergeCell ref="CR75:DI75"/>
    <mergeCell ref="DJ75:EA75"/>
    <mergeCell ref="EB75:ES75"/>
    <mergeCell ref="CG77:CQ78"/>
    <mergeCell ref="CR77:DI78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BZ80:CF80"/>
    <mergeCell ref="CG80:CQ80"/>
    <mergeCell ref="CR80:DI80"/>
    <mergeCell ref="DJ80:EA80"/>
    <mergeCell ref="EB80:ES80"/>
    <mergeCell ref="ET80:FK80"/>
    <mergeCell ref="EB82:ES82"/>
    <mergeCell ref="FM83:GD83"/>
    <mergeCell ref="A82:BY82"/>
    <mergeCell ref="BZ84:CF84"/>
    <mergeCell ref="CG84:CQ84"/>
    <mergeCell ref="CR84:DI84"/>
    <mergeCell ref="DJ84:EA84"/>
    <mergeCell ref="EB84:ES84"/>
    <mergeCell ref="ET82:FK82"/>
    <mergeCell ref="BZ82:CF82"/>
    <mergeCell ref="A83:BY83"/>
    <mergeCell ref="CG82:CQ82"/>
    <mergeCell ref="CR82:DI82"/>
    <mergeCell ref="DJ82:EA82"/>
    <mergeCell ref="ET84:FK84"/>
    <mergeCell ref="ET85:FK85"/>
    <mergeCell ref="ET86:FK86"/>
    <mergeCell ref="EB86:ES86"/>
    <mergeCell ref="ET83:FK83"/>
    <mergeCell ref="A85:BY85"/>
    <mergeCell ref="BZ85:CF85"/>
    <mergeCell ref="CG85:CQ85"/>
    <mergeCell ref="CR85:DI85"/>
    <mergeCell ref="DJ85:EA85"/>
    <mergeCell ref="EB85:ES85"/>
    <mergeCell ref="A84:BY84"/>
    <mergeCell ref="BZ83:CF83"/>
    <mergeCell ref="CG83:CQ83"/>
    <mergeCell ref="CR83:DI83"/>
    <mergeCell ref="DJ83:EA83"/>
    <mergeCell ref="EB83:ES83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BZ91:CF92"/>
    <mergeCell ref="CG91:CQ92"/>
    <mergeCell ref="CR91:DI92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DJ93:EA93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EB102:ES102"/>
    <mergeCell ref="A107:BY107"/>
    <mergeCell ref="EB108:ES108"/>
    <mergeCell ref="EB103:ES104"/>
    <mergeCell ref="ET103:FK104"/>
    <mergeCell ref="ET105:FK105"/>
    <mergeCell ref="ET108:FK108"/>
    <mergeCell ref="A104:BY104"/>
    <mergeCell ref="A108:BY108"/>
    <mergeCell ref="BZ102:CF102"/>
    <mergeCell ref="CG102:CQ102"/>
    <mergeCell ref="CR102:DI102"/>
    <mergeCell ref="DJ102:EA102"/>
    <mergeCell ref="DJ105:EA105"/>
    <mergeCell ref="EB105:ES105"/>
    <mergeCell ref="CG108:CQ108"/>
    <mergeCell ref="CR108:DI108"/>
    <mergeCell ref="DJ108:EA108"/>
    <mergeCell ref="BZ108:CF108"/>
    <mergeCell ref="EB107:ES107"/>
    <mergeCell ref="ET107:FK107"/>
    <mergeCell ref="A105:BY105"/>
    <mergeCell ref="BZ105:CF105"/>
    <mergeCell ref="CG105:CQ105"/>
    <mergeCell ref="CR105:DI105"/>
    <mergeCell ref="CR109:DI109"/>
    <mergeCell ref="BZ111:CF111"/>
    <mergeCell ref="CG111:CQ111"/>
    <mergeCell ref="CR111:DI111"/>
    <mergeCell ref="EB109:ES109"/>
    <mergeCell ref="BZ107:CF107"/>
    <mergeCell ref="CG107:CQ107"/>
    <mergeCell ref="CR107:DI107"/>
    <mergeCell ref="DJ107:EA107"/>
    <mergeCell ref="DJ111:EA111"/>
    <mergeCell ref="EB111:ES111"/>
    <mergeCell ref="ET109:FK109"/>
    <mergeCell ref="DJ110:EA110"/>
    <mergeCell ref="EB110:ES110"/>
    <mergeCell ref="ET110:FK110"/>
    <mergeCell ref="DJ109:EA109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1:BY111"/>
    <mergeCell ref="A110:BY110"/>
    <mergeCell ref="BZ110:CF110"/>
    <mergeCell ref="CG110:CQ110"/>
    <mergeCell ref="CR110:DI110"/>
    <mergeCell ref="A109:BY109"/>
    <mergeCell ref="BZ109:CF109"/>
    <mergeCell ref="CG109:CQ109"/>
    <mergeCell ref="ET115:FK115"/>
    <mergeCell ref="A116:BY116"/>
    <mergeCell ref="BZ116:CF117"/>
    <mergeCell ref="CG116:CQ117"/>
    <mergeCell ref="CR116:DI117"/>
    <mergeCell ref="DJ116:EA117"/>
    <mergeCell ref="ET118:FK118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dimension ref="A1:GV165"/>
  <sheetViews>
    <sheetView topLeftCell="Y73" zoomScaleNormal="100" zoomScaleSheetLayoutView="100" workbookViewId="0">
      <selection activeCell="DJ79" sqref="DJ79:EA79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97" width="0.85546875" style="1"/>
    <col min="198" max="198" width="5.140625" style="1" customWidth="1"/>
    <col min="199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90" t="s">
        <v>237</v>
      </c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34"/>
      <c r="ED3" s="34"/>
      <c r="ET3" s="263" t="s">
        <v>16</v>
      </c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5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266" t="s">
        <v>162</v>
      </c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8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83" t="s">
        <v>242</v>
      </c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178">
        <v>20</v>
      </c>
      <c r="CR5" s="178"/>
      <c r="CS5" s="178"/>
      <c r="CT5" s="178"/>
      <c r="CU5" s="252" t="s">
        <v>251</v>
      </c>
      <c r="CV5" s="252"/>
      <c r="CW5" s="252"/>
      <c r="CX5" s="32" t="s">
        <v>29</v>
      </c>
      <c r="ER5" s="35" t="s">
        <v>18</v>
      </c>
      <c r="ET5" s="257" t="s">
        <v>243</v>
      </c>
      <c r="EU5" s="258"/>
      <c r="EV5" s="258"/>
      <c r="EW5" s="258"/>
      <c r="EX5" s="258"/>
      <c r="EY5" s="258"/>
      <c r="EZ5" s="258"/>
      <c r="FA5" s="258"/>
      <c r="FB5" s="258"/>
      <c r="FC5" s="258"/>
      <c r="FD5" s="258"/>
      <c r="FE5" s="258"/>
      <c r="FF5" s="258"/>
      <c r="FG5" s="258"/>
      <c r="FH5" s="258"/>
      <c r="FI5" s="258"/>
      <c r="FJ5" s="258"/>
      <c r="FK5" s="259"/>
    </row>
    <row r="6" spans="1:170" ht="13.5" customHeight="1">
      <c r="A6" s="5" t="s">
        <v>167</v>
      </c>
      <c r="AE6" s="179" t="s">
        <v>247</v>
      </c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R6" s="35" t="s">
        <v>19</v>
      </c>
      <c r="ET6" s="257" t="s">
        <v>244</v>
      </c>
      <c r="EU6" s="258"/>
      <c r="EV6" s="258"/>
      <c r="EW6" s="258"/>
      <c r="EX6" s="258"/>
      <c r="EY6" s="258"/>
      <c r="EZ6" s="258"/>
      <c r="FA6" s="258"/>
      <c r="FB6" s="258"/>
      <c r="FC6" s="258"/>
      <c r="FD6" s="258"/>
      <c r="FE6" s="258"/>
      <c r="FF6" s="258"/>
      <c r="FG6" s="258"/>
      <c r="FH6" s="258"/>
      <c r="FI6" s="258"/>
      <c r="FJ6" s="258"/>
      <c r="FK6" s="259"/>
    </row>
    <row r="7" spans="1:170" ht="13.5" customHeight="1">
      <c r="A7" s="5" t="s">
        <v>168</v>
      </c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T7" s="257"/>
      <c r="EU7" s="258"/>
      <c r="EV7" s="258"/>
      <c r="EW7" s="258"/>
      <c r="EX7" s="258"/>
      <c r="EY7" s="258"/>
      <c r="EZ7" s="258"/>
      <c r="FA7" s="258"/>
      <c r="FB7" s="258"/>
      <c r="FC7" s="258"/>
      <c r="FD7" s="258"/>
      <c r="FE7" s="258"/>
      <c r="FF7" s="258"/>
      <c r="FG7" s="258"/>
      <c r="FH7" s="258"/>
      <c r="FI7" s="258"/>
      <c r="FJ7" s="258"/>
      <c r="FK7" s="259"/>
    </row>
    <row r="8" spans="1:170" ht="13.5" customHeight="1">
      <c r="A8" s="5" t="s">
        <v>169</v>
      </c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R8" s="35" t="s">
        <v>20</v>
      </c>
      <c r="ET8" s="257" t="s">
        <v>245</v>
      </c>
      <c r="EU8" s="258"/>
      <c r="EV8" s="258"/>
      <c r="EW8" s="258"/>
      <c r="EX8" s="258"/>
      <c r="EY8" s="258"/>
      <c r="EZ8" s="258"/>
      <c r="FA8" s="258"/>
      <c r="FB8" s="258"/>
      <c r="FC8" s="258"/>
      <c r="FD8" s="258"/>
      <c r="FE8" s="258"/>
      <c r="FF8" s="258"/>
      <c r="FG8" s="258"/>
      <c r="FH8" s="258"/>
      <c r="FI8" s="258"/>
      <c r="FJ8" s="258"/>
      <c r="FK8" s="259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57"/>
      <c r="EU9" s="258"/>
      <c r="EV9" s="258"/>
      <c r="EW9" s="258"/>
      <c r="EX9" s="258"/>
      <c r="EY9" s="258"/>
      <c r="EZ9" s="258"/>
      <c r="FA9" s="258"/>
      <c r="FB9" s="258"/>
      <c r="FC9" s="258"/>
      <c r="FD9" s="258"/>
      <c r="FE9" s="258"/>
      <c r="FF9" s="258"/>
      <c r="FG9" s="258"/>
      <c r="FH9" s="258"/>
      <c r="FI9" s="258"/>
      <c r="FJ9" s="258"/>
      <c r="FK9" s="259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57" t="s">
        <v>246</v>
      </c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9"/>
    </row>
    <row r="11" spans="1:170" ht="14.1" customHeight="1">
      <c r="A11" s="10" t="s">
        <v>236</v>
      </c>
      <c r="ER11" s="35"/>
      <c r="ET11" s="257"/>
      <c r="EU11" s="258"/>
      <c r="EV11" s="258"/>
      <c r="EW11" s="258"/>
      <c r="EX11" s="258"/>
      <c r="EY11" s="258"/>
      <c r="EZ11" s="258"/>
      <c r="FA11" s="258"/>
      <c r="FB11" s="258"/>
      <c r="FC11" s="258"/>
      <c r="FD11" s="258"/>
      <c r="FE11" s="258"/>
      <c r="FF11" s="258"/>
      <c r="FG11" s="258"/>
      <c r="FH11" s="258"/>
      <c r="FI11" s="258"/>
      <c r="FJ11" s="258"/>
      <c r="FK11" s="259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60" t="s">
        <v>22</v>
      </c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2"/>
    </row>
    <row r="13" spans="1:170" ht="9" customHeight="1"/>
    <row r="14" spans="1:170" s="12" customFormat="1" ht="33" customHeight="1">
      <c r="A14" s="160" t="s">
        <v>136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1"/>
      <c r="BZ14" s="123" t="s">
        <v>137</v>
      </c>
      <c r="CA14" s="123"/>
      <c r="CB14" s="123"/>
      <c r="CC14" s="123"/>
      <c r="CD14" s="123"/>
      <c r="CE14" s="123"/>
      <c r="CF14" s="123"/>
      <c r="CG14" s="123" t="s">
        <v>173</v>
      </c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253" t="s">
        <v>174</v>
      </c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 t="s">
        <v>175</v>
      </c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 t="s">
        <v>2</v>
      </c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 t="s">
        <v>1</v>
      </c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6"/>
      <c r="FL14" s="39"/>
      <c r="FM14" s="39"/>
      <c r="FN14" s="39"/>
    </row>
    <row r="15" spans="1:170" s="13" customFormat="1" ht="12" customHeight="1" thickBot="1">
      <c r="A15" s="158">
        <v>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98">
        <v>2</v>
      </c>
      <c r="CA15" s="98"/>
      <c r="CB15" s="98"/>
      <c r="CC15" s="98"/>
      <c r="CD15" s="98"/>
      <c r="CE15" s="98"/>
      <c r="CF15" s="98"/>
      <c r="CG15" s="98">
        <v>3</v>
      </c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255">
        <v>4</v>
      </c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>
        <v>5</v>
      </c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>
        <v>6</v>
      </c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>
        <v>7</v>
      </c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69"/>
      <c r="FL15" s="40"/>
      <c r="FM15" s="40"/>
      <c r="FN15" s="40"/>
    </row>
    <row r="16" spans="1:170" ht="22.5" customHeight="1">
      <c r="A16" s="191" t="s">
        <v>176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2"/>
      <c r="BZ16" s="138" t="s">
        <v>0</v>
      </c>
      <c r="CA16" s="139"/>
      <c r="CB16" s="139"/>
      <c r="CC16" s="139"/>
      <c r="CD16" s="139"/>
      <c r="CE16" s="139"/>
      <c r="CF16" s="139"/>
      <c r="CG16" s="140">
        <v>100</v>
      </c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254">
        <f>CR17+CR18+CR19+CR20+CR24+CR32+CR38</f>
        <v>145388.1</v>
      </c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>
        <f>DJ17+DJ18+DJ19+DJ20+DJ24+DJ32+DJ38</f>
        <v>4593193.62</v>
      </c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83">
        <f>EB17+EB18+EB19+EB20+EB24+EB32+EB38</f>
        <v>0</v>
      </c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54">
        <f>SUM(CR16:ES16)</f>
        <v>4738581.72</v>
      </c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70"/>
    </row>
    <row r="17" spans="1:167" ht="15" customHeight="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3"/>
      <c r="BZ17" s="65" t="s">
        <v>3</v>
      </c>
      <c r="CA17" s="66"/>
      <c r="CB17" s="66"/>
      <c r="CC17" s="66"/>
      <c r="CD17" s="66"/>
      <c r="CE17" s="66"/>
      <c r="CF17" s="66"/>
      <c r="CG17" s="97">
        <v>120</v>
      </c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33">
        <f>SUM(CR17:ES17)</f>
        <v>0</v>
      </c>
      <c r="EU17" s="233"/>
      <c r="EV17" s="233"/>
      <c r="EW17" s="233"/>
      <c r="EX17" s="233"/>
      <c r="EY17" s="233"/>
      <c r="EZ17" s="233"/>
      <c r="FA17" s="233"/>
      <c r="FB17" s="233"/>
      <c r="FC17" s="233"/>
      <c r="FD17" s="233"/>
      <c r="FE17" s="233"/>
      <c r="FF17" s="233"/>
      <c r="FG17" s="233"/>
      <c r="FH17" s="233"/>
      <c r="FI17" s="233"/>
      <c r="FJ17" s="233"/>
      <c r="FK17" s="234"/>
    </row>
    <row r="18" spans="1:167" ht="15" customHeight="1">
      <c r="A18" s="162" t="s">
        <v>177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3"/>
      <c r="BZ18" s="65" t="s">
        <v>4</v>
      </c>
      <c r="CA18" s="66"/>
      <c r="CB18" s="66"/>
      <c r="CC18" s="66"/>
      <c r="CD18" s="66"/>
      <c r="CE18" s="66"/>
      <c r="CF18" s="66"/>
      <c r="CG18" s="97">
        <v>130</v>
      </c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0">
        <f>5337.61+20736.22+60000</f>
        <v>86073.83</v>
      </c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33">
        <f>SUM(CR18:ES18)</f>
        <v>86073.83</v>
      </c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4"/>
    </row>
    <row r="19" spans="1:167" ht="15" customHeight="1">
      <c r="A19" s="162" t="s">
        <v>178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3"/>
      <c r="BZ19" s="65" t="s">
        <v>5</v>
      </c>
      <c r="CA19" s="66"/>
      <c r="CB19" s="66"/>
      <c r="CC19" s="66"/>
      <c r="CD19" s="66"/>
      <c r="CE19" s="66"/>
      <c r="CF19" s="66"/>
      <c r="CG19" s="97">
        <v>140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33">
        <f>SUM(CR19:ES19)</f>
        <v>0</v>
      </c>
      <c r="EU19" s="233"/>
      <c r="EV19" s="233"/>
      <c r="EW19" s="233"/>
      <c r="EX19" s="233"/>
      <c r="EY19" s="233"/>
      <c r="EZ19" s="233"/>
      <c r="FA19" s="233"/>
      <c r="FB19" s="233"/>
      <c r="FC19" s="233"/>
      <c r="FD19" s="233"/>
      <c r="FE19" s="233"/>
      <c r="FF19" s="233"/>
      <c r="FG19" s="233"/>
      <c r="FH19" s="233"/>
      <c r="FI19" s="233"/>
      <c r="FJ19" s="233"/>
      <c r="FK19" s="234"/>
    </row>
    <row r="20" spans="1:167" ht="15" customHeight="1">
      <c r="A20" s="162" t="s">
        <v>145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3"/>
      <c r="BZ20" s="65" t="s">
        <v>6</v>
      </c>
      <c r="CA20" s="66"/>
      <c r="CB20" s="66"/>
      <c r="CC20" s="66"/>
      <c r="CD20" s="66"/>
      <c r="CE20" s="66"/>
      <c r="CF20" s="66"/>
      <c r="CG20" s="97">
        <v>150</v>
      </c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33">
        <f>DJ21+DJ23</f>
        <v>0</v>
      </c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  <c r="DZ20" s="233"/>
      <c r="EA20" s="233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33">
        <f>SUM(CR20:ES20)</f>
        <v>0</v>
      </c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4"/>
    </row>
    <row r="21" spans="1:167" ht="12" customHeight="1">
      <c r="A21" s="164" t="s">
        <v>23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5"/>
      <c r="BZ21" s="79" t="s">
        <v>7</v>
      </c>
      <c r="CA21" s="80"/>
      <c r="CB21" s="80"/>
      <c r="CC21" s="80"/>
      <c r="CD21" s="80"/>
      <c r="CE21" s="80"/>
      <c r="CF21" s="81"/>
      <c r="CG21" s="73">
        <v>152</v>
      </c>
      <c r="CH21" s="74"/>
      <c r="CI21" s="74"/>
      <c r="CJ21" s="74"/>
      <c r="CK21" s="74"/>
      <c r="CL21" s="74"/>
      <c r="CM21" s="74"/>
      <c r="CN21" s="74"/>
      <c r="CO21" s="74"/>
      <c r="CP21" s="74"/>
      <c r="CQ21" s="75"/>
      <c r="CR21" s="271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3"/>
      <c r="DJ21" s="235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7"/>
      <c r="EB21" s="271"/>
      <c r="EC21" s="272"/>
      <c r="ED21" s="272"/>
      <c r="EE21" s="272"/>
      <c r="EF21" s="272"/>
      <c r="EG21" s="272"/>
      <c r="EH21" s="272"/>
      <c r="EI21" s="272"/>
      <c r="EJ21" s="272"/>
      <c r="EK21" s="272"/>
      <c r="EL21" s="272"/>
      <c r="EM21" s="272"/>
      <c r="EN21" s="272"/>
      <c r="EO21" s="272"/>
      <c r="EP21" s="272"/>
      <c r="EQ21" s="272"/>
      <c r="ER21" s="272"/>
      <c r="ES21" s="273"/>
      <c r="ET21" s="241">
        <f>SUM(CR21:ES22)</f>
        <v>0</v>
      </c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3"/>
    </row>
    <row r="22" spans="1:167" ht="22.5" customHeight="1">
      <c r="A22" s="142" t="s">
        <v>158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3"/>
      <c r="BZ22" s="82"/>
      <c r="CA22" s="83"/>
      <c r="CB22" s="83"/>
      <c r="CC22" s="83"/>
      <c r="CD22" s="83"/>
      <c r="CE22" s="83"/>
      <c r="CF22" s="84"/>
      <c r="CG22" s="76"/>
      <c r="CH22" s="77"/>
      <c r="CI22" s="77"/>
      <c r="CJ22" s="77"/>
      <c r="CK22" s="77"/>
      <c r="CL22" s="77"/>
      <c r="CM22" s="77"/>
      <c r="CN22" s="77"/>
      <c r="CO22" s="77"/>
      <c r="CP22" s="77"/>
      <c r="CQ22" s="78"/>
      <c r="CR22" s="274"/>
      <c r="CS22" s="275"/>
      <c r="CT22" s="275"/>
      <c r="CU22" s="275"/>
      <c r="CV22" s="275"/>
      <c r="CW22" s="275"/>
      <c r="CX22" s="275"/>
      <c r="CY22" s="275"/>
      <c r="CZ22" s="275"/>
      <c r="DA22" s="275"/>
      <c r="DB22" s="275"/>
      <c r="DC22" s="275"/>
      <c r="DD22" s="275"/>
      <c r="DE22" s="275"/>
      <c r="DF22" s="275"/>
      <c r="DG22" s="275"/>
      <c r="DH22" s="275"/>
      <c r="DI22" s="276"/>
      <c r="DJ22" s="238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40"/>
      <c r="EB22" s="274"/>
      <c r="EC22" s="275"/>
      <c r="ED22" s="275"/>
      <c r="EE22" s="275"/>
      <c r="EF22" s="275"/>
      <c r="EG22" s="275"/>
      <c r="EH22" s="275"/>
      <c r="EI22" s="275"/>
      <c r="EJ22" s="275"/>
      <c r="EK22" s="275"/>
      <c r="EL22" s="275"/>
      <c r="EM22" s="275"/>
      <c r="EN22" s="275"/>
      <c r="EO22" s="275"/>
      <c r="EP22" s="275"/>
      <c r="EQ22" s="275"/>
      <c r="ER22" s="275"/>
      <c r="ES22" s="276"/>
      <c r="ET22" s="244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6"/>
    </row>
    <row r="23" spans="1:167" ht="12" customHeight="1">
      <c r="A23" s="144" t="s">
        <v>146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5"/>
      <c r="BZ23" s="65" t="s">
        <v>8</v>
      </c>
      <c r="CA23" s="66"/>
      <c r="CB23" s="66"/>
      <c r="CC23" s="66"/>
      <c r="CD23" s="66"/>
      <c r="CE23" s="66"/>
      <c r="CF23" s="66"/>
      <c r="CG23" s="97">
        <v>153</v>
      </c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33">
        <f>SUM(CR23:ES23)</f>
        <v>0</v>
      </c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3"/>
      <c r="FF23" s="233"/>
      <c r="FG23" s="233"/>
      <c r="FH23" s="233"/>
      <c r="FI23" s="233"/>
      <c r="FJ23" s="233"/>
      <c r="FK23" s="234"/>
    </row>
    <row r="24" spans="1:167" ht="15" customHeight="1">
      <c r="A24" s="162" t="s">
        <v>140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3"/>
      <c r="BZ24" s="65" t="s">
        <v>9</v>
      </c>
      <c r="CA24" s="66"/>
      <c r="CB24" s="66"/>
      <c r="CC24" s="66"/>
      <c r="CD24" s="66"/>
      <c r="CE24" s="66"/>
      <c r="CF24" s="66"/>
      <c r="CG24" s="97">
        <v>170</v>
      </c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233">
        <f>CR25+CR27+CR31</f>
        <v>0</v>
      </c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>
        <f>DJ25+DJ27+DJ31</f>
        <v>-27476</v>
      </c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33">
        <f>SUM(CR24:ES24)</f>
        <v>-27476</v>
      </c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4"/>
    </row>
    <row r="25" spans="1:167" ht="12" customHeight="1">
      <c r="A25" s="164" t="s">
        <v>23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5"/>
      <c r="BZ25" s="79" t="s">
        <v>10</v>
      </c>
      <c r="CA25" s="80"/>
      <c r="CB25" s="80"/>
      <c r="CC25" s="80"/>
      <c r="CD25" s="80"/>
      <c r="CE25" s="80"/>
      <c r="CF25" s="81"/>
      <c r="CG25" s="73">
        <v>171</v>
      </c>
      <c r="CH25" s="74"/>
      <c r="CI25" s="74"/>
      <c r="CJ25" s="74"/>
      <c r="CK25" s="74"/>
      <c r="CL25" s="74"/>
      <c r="CM25" s="74"/>
      <c r="CN25" s="74"/>
      <c r="CO25" s="74"/>
      <c r="CP25" s="74"/>
      <c r="CQ25" s="75"/>
      <c r="CR25" s="235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7"/>
      <c r="DJ25" s="235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36"/>
      <c r="DX25" s="236"/>
      <c r="DY25" s="236"/>
      <c r="DZ25" s="236"/>
      <c r="EA25" s="237"/>
      <c r="EB25" s="271"/>
      <c r="EC25" s="272"/>
      <c r="ED25" s="272"/>
      <c r="EE25" s="272"/>
      <c r="EF25" s="272"/>
      <c r="EG25" s="272"/>
      <c r="EH25" s="272"/>
      <c r="EI25" s="272"/>
      <c r="EJ25" s="272"/>
      <c r="EK25" s="272"/>
      <c r="EL25" s="272"/>
      <c r="EM25" s="272"/>
      <c r="EN25" s="272"/>
      <c r="EO25" s="272"/>
      <c r="EP25" s="272"/>
      <c r="EQ25" s="272"/>
      <c r="ER25" s="272"/>
      <c r="ES25" s="273"/>
      <c r="ET25" s="241">
        <f>SUM(CR25:ES26)</f>
        <v>0</v>
      </c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3"/>
    </row>
    <row r="26" spans="1:167" ht="12" customHeight="1">
      <c r="A26" s="142" t="s">
        <v>24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3"/>
      <c r="BZ26" s="82"/>
      <c r="CA26" s="83"/>
      <c r="CB26" s="83"/>
      <c r="CC26" s="83"/>
      <c r="CD26" s="83"/>
      <c r="CE26" s="83"/>
      <c r="CF26" s="84"/>
      <c r="CG26" s="76"/>
      <c r="CH26" s="77"/>
      <c r="CI26" s="77"/>
      <c r="CJ26" s="77"/>
      <c r="CK26" s="77"/>
      <c r="CL26" s="77"/>
      <c r="CM26" s="77"/>
      <c r="CN26" s="77"/>
      <c r="CO26" s="77"/>
      <c r="CP26" s="77"/>
      <c r="CQ26" s="78"/>
      <c r="CR26" s="238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40"/>
      <c r="DJ26" s="238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40"/>
      <c r="EB26" s="274"/>
      <c r="EC26" s="275"/>
      <c r="ED26" s="275"/>
      <c r="EE26" s="275"/>
      <c r="EF26" s="275"/>
      <c r="EG26" s="275"/>
      <c r="EH26" s="275"/>
      <c r="EI26" s="275"/>
      <c r="EJ26" s="275"/>
      <c r="EK26" s="275"/>
      <c r="EL26" s="275"/>
      <c r="EM26" s="275"/>
      <c r="EN26" s="275"/>
      <c r="EO26" s="275"/>
      <c r="EP26" s="275"/>
      <c r="EQ26" s="275"/>
      <c r="ER26" s="275"/>
      <c r="ES26" s="276"/>
      <c r="ET26" s="244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6"/>
    </row>
    <row r="27" spans="1:167" ht="12" customHeight="1">
      <c r="A27" s="144" t="s">
        <v>25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5"/>
      <c r="BZ27" s="65" t="s">
        <v>11</v>
      </c>
      <c r="CA27" s="66"/>
      <c r="CB27" s="66"/>
      <c r="CC27" s="66"/>
      <c r="CD27" s="66"/>
      <c r="CE27" s="66"/>
      <c r="CF27" s="66"/>
      <c r="CG27" s="97">
        <v>172</v>
      </c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>
        <v>-27476</v>
      </c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33">
        <f>SUM(CR27:ES27)</f>
        <v>-27476</v>
      </c>
      <c r="EU27" s="233"/>
      <c r="EV27" s="233"/>
      <c r="EW27" s="233"/>
      <c r="EX27" s="233"/>
      <c r="EY27" s="233"/>
      <c r="EZ27" s="233"/>
      <c r="FA27" s="233"/>
      <c r="FB27" s="233"/>
      <c r="FC27" s="233"/>
      <c r="FD27" s="233"/>
      <c r="FE27" s="233"/>
      <c r="FF27" s="233"/>
      <c r="FG27" s="233"/>
      <c r="FH27" s="233"/>
      <c r="FI27" s="233"/>
      <c r="FJ27" s="233"/>
      <c r="FK27" s="234"/>
    </row>
    <row r="28" spans="1:167" ht="12" customHeight="1">
      <c r="A28" s="164" t="s">
        <v>180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5"/>
      <c r="BZ28" s="79" t="s">
        <v>12</v>
      </c>
      <c r="CA28" s="80"/>
      <c r="CB28" s="80"/>
      <c r="CC28" s="80"/>
      <c r="CD28" s="80"/>
      <c r="CE28" s="80"/>
      <c r="CF28" s="81"/>
      <c r="CG28" s="73">
        <v>172</v>
      </c>
      <c r="CH28" s="74"/>
      <c r="CI28" s="74"/>
      <c r="CJ28" s="74"/>
      <c r="CK28" s="74"/>
      <c r="CL28" s="74"/>
      <c r="CM28" s="74"/>
      <c r="CN28" s="74"/>
      <c r="CO28" s="74"/>
      <c r="CP28" s="74"/>
      <c r="CQ28" s="75"/>
      <c r="CR28" s="235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7"/>
      <c r="DJ28" s="235">
        <v>-27476</v>
      </c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36"/>
      <c r="DX28" s="236"/>
      <c r="DY28" s="236"/>
      <c r="DZ28" s="236"/>
      <c r="EA28" s="237"/>
      <c r="EB28" s="271"/>
      <c r="EC28" s="272"/>
      <c r="ED28" s="272"/>
      <c r="EE28" s="272"/>
      <c r="EF28" s="272"/>
      <c r="EG28" s="272"/>
      <c r="EH28" s="272"/>
      <c r="EI28" s="272"/>
      <c r="EJ28" s="272"/>
      <c r="EK28" s="272"/>
      <c r="EL28" s="272"/>
      <c r="EM28" s="272"/>
      <c r="EN28" s="272"/>
      <c r="EO28" s="272"/>
      <c r="EP28" s="272"/>
      <c r="EQ28" s="272"/>
      <c r="ER28" s="272"/>
      <c r="ES28" s="273"/>
      <c r="ET28" s="241">
        <f>SUM(CR28:ES29)</f>
        <v>-27476</v>
      </c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3"/>
    </row>
    <row r="29" spans="1:167" ht="12" customHeight="1">
      <c r="A29" s="166" t="s">
        <v>181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82"/>
      <c r="CA29" s="83"/>
      <c r="CB29" s="83"/>
      <c r="CC29" s="83"/>
      <c r="CD29" s="83"/>
      <c r="CE29" s="83"/>
      <c r="CF29" s="84"/>
      <c r="CG29" s="76"/>
      <c r="CH29" s="77"/>
      <c r="CI29" s="77"/>
      <c r="CJ29" s="77"/>
      <c r="CK29" s="77"/>
      <c r="CL29" s="77"/>
      <c r="CM29" s="77"/>
      <c r="CN29" s="77"/>
      <c r="CO29" s="77"/>
      <c r="CP29" s="77"/>
      <c r="CQ29" s="78"/>
      <c r="CR29" s="238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40"/>
      <c r="DJ29" s="238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40"/>
      <c r="EB29" s="274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6"/>
      <c r="ET29" s="244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6"/>
    </row>
    <row r="30" spans="1:167" ht="12" customHeight="1">
      <c r="A30" s="170" t="s">
        <v>182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1"/>
      <c r="BZ30" s="172" t="s">
        <v>183</v>
      </c>
      <c r="CA30" s="173"/>
      <c r="CB30" s="173"/>
      <c r="CC30" s="173"/>
      <c r="CD30" s="173"/>
      <c r="CE30" s="173"/>
      <c r="CF30" s="174"/>
      <c r="CG30" s="175">
        <v>172</v>
      </c>
      <c r="CH30" s="176"/>
      <c r="CI30" s="176"/>
      <c r="CJ30" s="176"/>
      <c r="CK30" s="176"/>
      <c r="CL30" s="176"/>
      <c r="CM30" s="176"/>
      <c r="CN30" s="176"/>
      <c r="CO30" s="176"/>
      <c r="CP30" s="176"/>
      <c r="CQ30" s="118"/>
      <c r="CR30" s="277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9"/>
      <c r="DJ30" s="280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2"/>
      <c r="EB30" s="277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279"/>
      <c r="ET30" s="233">
        <f>SUM(CR30:ES30)</f>
        <v>0</v>
      </c>
      <c r="EU30" s="233"/>
      <c r="EV30" s="233"/>
      <c r="EW30" s="233"/>
      <c r="EX30" s="233"/>
      <c r="EY30" s="233"/>
      <c r="EZ30" s="233"/>
      <c r="FA30" s="233"/>
      <c r="FB30" s="233"/>
      <c r="FC30" s="233"/>
      <c r="FD30" s="233"/>
      <c r="FE30" s="233"/>
      <c r="FF30" s="233"/>
      <c r="FG30" s="233"/>
      <c r="FH30" s="233"/>
      <c r="FI30" s="233"/>
      <c r="FJ30" s="233"/>
      <c r="FK30" s="234"/>
    </row>
    <row r="31" spans="1:167" ht="12" customHeight="1">
      <c r="A31" s="144" t="s">
        <v>138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5"/>
      <c r="BZ31" s="65" t="s">
        <v>179</v>
      </c>
      <c r="CA31" s="66"/>
      <c r="CB31" s="66"/>
      <c r="CC31" s="66"/>
      <c r="CD31" s="66"/>
      <c r="CE31" s="66"/>
      <c r="CF31" s="66"/>
      <c r="CG31" s="97">
        <v>173</v>
      </c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33">
        <f>SUM(CR31:ES31)</f>
        <v>0</v>
      </c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4"/>
    </row>
    <row r="32" spans="1:167" ht="15" customHeight="1">
      <c r="A32" s="162" t="s">
        <v>26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3"/>
      <c r="BZ32" s="65" t="s">
        <v>13</v>
      </c>
      <c r="CA32" s="66"/>
      <c r="CB32" s="66"/>
      <c r="CC32" s="66"/>
      <c r="CD32" s="66"/>
      <c r="CE32" s="66"/>
      <c r="CF32" s="66"/>
      <c r="CG32" s="97">
        <v>180</v>
      </c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233">
        <f>CR33+CR35+CR36+CR37</f>
        <v>145388.1</v>
      </c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>
        <f>DJ33+DJ35+DJ36+DJ37</f>
        <v>4534595.79</v>
      </c>
      <c r="DK32" s="233"/>
      <c r="DL32" s="233"/>
      <c r="DM32" s="233"/>
      <c r="DN32" s="233"/>
      <c r="DO32" s="233"/>
      <c r="DP32" s="233"/>
      <c r="DQ32" s="233"/>
      <c r="DR32" s="233"/>
      <c r="DS32" s="233"/>
      <c r="DT32" s="233"/>
      <c r="DU32" s="233"/>
      <c r="DV32" s="233"/>
      <c r="DW32" s="233"/>
      <c r="DX32" s="233"/>
      <c r="DY32" s="233"/>
      <c r="DZ32" s="233"/>
      <c r="EA32" s="233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33">
        <f>SUM(CR32:ES32)</f>
        <v>4679983.8899999997</v>
      </c>
      <c r="EU32" s="233"/>
      <c r="EV32" s="233"/>
      <c r="EW32" s="233"/>
      <c r="EX32" s="233"/>
      <c r="EY32" s="233"/>
      <c r="EZ32" s="233"/>
      <c r="FA32" s="233"/>
      <c r="FB32" s="233"/>
      <c r="FC32" s="233"/>
      <c r="FD32" s="233"/>
      <c r="FE32" s="233"/>
      <c r="FF32" s="233"/>
      <c r="FG32" s="233"/>
      <c r="FH32" s="233"/>
      <c r="FI32" s="233"/>
      <c r="FJ32" s="233"/>
      <c r="FK32" s="234"/>
    </row>
    <row r="33" spans="1:203" ht="12" customHeight="1">
      <c r="A33" s="164" t="s">
        <v>23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5"/>
      <c r="BZ33" s="79" t="s">
        <v>184</v>
      </c>
      <c r="CA33" s="80"/>
      <c r="CB33" s="80"/>
      <c r="CC33" s="80"/>
      <c r="CD33" s="80"/>
      <c r="CE33" s="80"/>
      <c r="CF33" s="81"/>
      <c r="CG33" s="73">
        <v>180</v>
      </c>
      <c r="CH33" s="74"/>
      <c r="CI33" s="74"/>
      <c r="CJ33" s="74"/>
      <c r="CK33" s="74"/>
      <c r="CL33" s="74"/>
      <c r="CM33" s="74"/>
      <c r="CN33" s="74"/>
      <c r="CO33" s="74"/>
      <c r="CP33" s="74"/>
      <c r="CQ33" s="75"/>
      <c r="CR33" s="271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72"/>
      <c r="DI33" s="273"/>
      <c r="DJ33" s="235">
        <f>4532595.79</f>
        <v>4532595.79</v>
      </c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7"/>
      <c r="EB33" s="271"/>
      <c r="EC33" s="272"/>
      <c r="ED33" s="272"/>
      <c r="EE33" s="272"/>
      <c r="EF33" s="272"/>
      <c r="EG33" s="272"/>
      <c r="EH33" s="272"/>
      <c r="EI33" s="272"/>
      <c r="EJ33" s="272"/>
      <c r="EK33" s="272"/>
      <c r="EL33" s="272"/>
      <c r="EM33" s="272"/>
      <c r="EN33" s="272"/>
      <c r="EO33" s="272"/>
      <c r="EP33" s="272"/>
      <c r="EQ33" s="272"/>
      <c r="ER33" s="272"/>
      <c r="ES33" s="273"/>
      <c r="ET33" s="241">
        <f>SUM(CR33:ES34)</f>
        <v>4532595.79</v>
      </c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3"/>
      <c r="FL33" s="219" t="s">
        <v>289</v>
      </c>
      <c r="FM33" s="220"/>
      <c r="FN33" s="220"/>
      <c r="FO33" s="220"/>
      <c r="FP33" s="220"/>
      <c r="FQ33" s="220"/>
      <c r="FR33" s="220"/>
      <c r="FS33" s="220"/>
      <c r="FT33" s="220"/>
      <c r="FU33" s="220"/>
      <c r="FV33" s="220"/>
      <c r="FW33" s="220"/>
      <c r="FX33" s="220"/>
      <c r="FY33" s="220"/>
      <c r="FZ33" s="220"/>
      <c r="GA33" s="220"/>
      <c r="GB33" s="220"/>
      <c r="GC33" s="221"/>
      <c r="GD33" s="301">
        <v>-1350.24</v>
      </c>
      <c r="GE33" s="302"/>
      <c r="GF33" s="302"/>
      <c r="GG33" s="302"/>
      <c r="GH33" s="302"/>
      <c r="GI33" s="302"/>
      <c r="GJ33" s="302"/>
      <c r="GK33" s="302"/>
      <c r="GL33" s="302"/>
      <c r="GM33" s="302"/>
      <c r="GN33" s="302"/>
      <c r="GO33" s="302"/>
      <c r="GP33" s="302"/>
      <c r="GQ33" s="302"/>
      <c r="GR33" s="302"/>
      <c r="GS33" s="302"/>
      <c r="GT33" s="302"/>
      <c r="GU33" s="303"/>
    </row>
    <row r="34" spans="1:203" ht="12" customHeight="1">
      <c r="A34" s="142" t="s">
        <v>188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3"/>
      <c r="BZ34" s="82"/>
      <c r="CA34" s="83"/>
      <c r="CB34" s="83"/>
      <c r="CC34" s="83"/>
      <c r="CD34" s="83"/>
      <c r="CE34" s="83"/>
      <c r="CF34" s="84"/>
      <c r="CG34" s="76"/>
      <c r="CH34" s="77"/>
      <c r="CI34" s="77"/>
      <c r="CJ34" s="77"/>
      <c r="CK34" s="77"/>
      <c r="CL34" s="77"/>
      <c r="CM34" s="77"/>
      <c r="CN34" s="77"/>
      <c r="CO34" s="77"/>
      <c r="CP34" s="77"/>
      <c r="CQ34" s="78"/>
      <c r="CR34" s="274"/>
      <c r="CS34" s="275"/>
      <c r="CT34" s="275"/>
      <c r="CU34" s="275"/>
      <c r="CV34" s="275"/>
      <c r="CW34" s="275"/>
      <c r="CX34" s="275"/>
      <c r="CY34" s="275"/>
      <c r="CZ34" s="275"/>
      <c r="DA34" s="275"/>
      <c r="DB34" s="275"/>
      <c r="DC34" s="275"/>
      <c r="DD34" s="275"/>
      <c r="DE34" s="275"/>
      <c r="DF34" s="275"/>
      <c r="DG34" s="275"/>
      <c r="DH34" s="275"/>
      <c r="DI34" s="276"/>
      <c r="DJ34" s="238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40"/>
      <c r="EB34" s="274"/>
      <c r="EC34" s="275"/>
      <c r="ED34" s="275"/>
      <c r="EE34" s="275"/>
      <c r="EF34" s="275"/>
      <c r="EG34" s="275"/>
      <c r="EH34" s="275"/>
      <c r="EI34" s="275"/>
      <c r="EJ34" s="275"/>
      <c r="EK34" s="275"/>
      <c r="EL34" s="275"/>
      <c r="EM34" s="275"/>
      <c r="EN34" s="275"/>
      <c r="EO34" s="275"/>
      <c r="EP34" s="275"/>
      <c r="EQ34" s="275"/>
      <c r="ER34" s="275"/>
      <c r="ES34" s="276"/>
      <c r="ET34" s="244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6"/>
      <c r="FL34" s="222"/>
      <c r="FM34" s="223"/>
      <c r="FN34" s="223"/>
      <c r="FO34" s="223"/>
      <c r="FP34" s="223"/>
      <c r="FQ34" s="223"/>
      <c r="FR34" s="223"/>
      <c r="FS34" s="223"/>
      <c r="FT34" s="223"/>
      <c r="FU34" s="223"/>
      <c r="FV34" s="223"/>
      <c r="FW34" s="223"/>
      <c r="FX34" s="223"/>
      <c r="FY34" s="223"/>
      <c r="FZ34" s="223"/>
      <c r="GA34" s="223"/>
      <c r="GB34" s="223"/>
      <c r="GC34" s="224"/>
      <c r="GD34" s="304"/>
      <c r="GE34" s="305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6"/>
    </row>
    <row r="35" spans="1:203" ht="12" customHeight="1">
      <c r="A35" s="144" t="s">
        <v>189</v>
      </c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5"/>
      <c r="BZ35" s="65" t="s">
        <v>185</v>
      </c>
      <c r="CA35" s="66"/>
      <c r="CB35" s="66"/>
      <c r="CC35" s="66"/>
      <c r="CD35" s="66"/>
      <c r="CE35" s="66"/>
      <c r="CF35" s="66"/>
      <c r="CG35" s="97">
        <v>180</v>
      </c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250">
        <v>145388.1</v>
      </c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33">
        <f>SUM(CR35:ES35)</f>
        <v>145388.1</v>
      </c>
      <c r="EU35" s="233"/>
      <c r="EV35" s="233"/>
      <c r="EW35" s="233"/>
      <c r="EX35" s="233"/>
      <c r="EY35" s="233"/>
      <c r="EZ35" s="233"/>
      <c r="FA35" s="233"/>
      <c r="FB35" s="233"/>
      <c r="FC35" s="233"/>
      <c r="FD35" s="233"/>
      <c r="FE35" s="233"/>
      <c r="FF35" s="233"/>
      <c r="FG35" s="233"/>
      <c r="FH35" s="233"/>
      <c r="FI35" s="233"/>
      <c r="FJ35" s="233"/>
      <c r="FK35" s="234"/>
    </row>
    <row r="36" spans="1:203" ht="12" customHeight="1">
      <c r="A36" s="144" t="s">
        <v>190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5"/>
      <c r="BZ36" s="65" t="s">
        <v>186</v>
      </c>
      <c r="CA36" s="66"/>
      <c r="CB36" s="66"/>
      <c r="CC36" s="66"/>
      <c r="CD36" s="66"/>
      <c r="CE36" s="66"/>
      <c r="CF36" s="66"/>
      <c r="CG36" s="97">
        <v>180</v>
      </c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33">
        <f>SUM(CR36:ES36)</f>
        <v>0</v>
      </c>
      <c r="EU36" s="233"/>
      <c r="EV36" s="233"/>
      <c r="EW36" s="233"/>
      <c r="EX36" s="233"/>
      <c r="EY36" s="233"/>
      <c r="EZ36" s="233"/>
      <c r="FA36" s="233"/>
      <c r="FB36" s="233"/>
      <c r="FC36" s="233"/>
      <c r="FD36" s="233"/>
      <c r="FE36" s="233"/>
      <c r="FF36" s="233"/>
      <c r="FG36" s="233"/>
      <c r="FH36" s="233"/>
      <c r="FI36" s="233"/>
      <c r="FJ36" s="233"/>
      <c r="FK36" s="234"/>
      <c r="FM36" s="32" t="s">
        <v>261</v>
      </c>
    </row>
    <row r="37" spans="1:203" ht="12" customHeight="1">
      <c r="A37" s="144" t="s">
        <v>191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5"/>
      <c r="BZ37" s="65" t="s">
        <v>187</v>
      </c>
      <c r="CA37" s="66"/>
      <c r="CB37" s="66"/>
      <c r="CC37" s="66"/>
      <c r="CD37" s="66"/>
      <c r="CE37" s="66"/>
      <c r="CF37" s="66"/>
      <c r="CG37" s="97">
        <v>180</v>
      </c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0">
        <f>3350.24-1350.24</f>
        <v>1999.9999999999998</v>
      </c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33">
        <f>SUM(CR37:ES37)</f>
        <v>1999.9999999999998</v>
      </c>
      <c r="EU37" s="233"/>
      <c r="EV37" s="233"/>
      <c r="EW37" s="233"/>
      <c r="EX37" s="233"/>
      <c r="EY37" s="233"/>
      <c r="EZ37" s="233"/>
      <c r="FA37" s="233"/>
      <c r="FB37" s="233"/>
      <c r="FC37" s="233"/>
      <c r="FD37" s="233"/>
      <c r="FE37" s="233"/>
      <c r="FF37" s="233"/>
      <c r="FG37" s="233"/>
      <c r="FH37" s="233"/>
      <c r="FI37" s="233"/>
      <c r="FJ37" s="233"/>
      <c r="FK37" s="234"/>
      <c r="FM37" s="32">
        <v>2000</v>
      </c>
    </row>
    <row r="38" spans="1:203" ht="15" customHeight="1">
      <c r="A38" s="168" t="s">
        <v>27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9"/>
      <c r="BZ38" s="65" t="s">
        <v>14</v>
      </c>
      <c r="CA38" s="66"/>
      <c r="CB38" s="66"/>
      <c r="CC38" s="66"/>
      <c r="CD38" s="66"/>
      <c r="CE38" s="66"/>
      <c r="CF38" s="66"/>
      <c r="CG38" s="97">
        <v>130</v>
      </c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33">
        <f>SUM(CR38:ES38)</f>
        <v>0</v>
      </c>
      <c r="EU38" s="233"/>
      <c r="EV38" s="233"/>
      <c r="EW38" s="233"/>
      <c r="EX38" s="233"/>
      <c r="EY38" s="233"/>
      <c r="EZ38" s="233"/>
      <c r="FA38" s="233"/>
      <c r="FB38" s="233"/>
      <c r="FC38" s="233"/>
      <c r="FD38" s="233"/>
      <c r="FE38" s="233"/>
      <c r="FF38" s="233"/>
      <c r="FG38" s="233"/>
      <c r="FH38" s="233"/>
      <c r="FI38" s="233"/>
      <c r="FJ38" s="233"/>
      <c r="FK38" s="234"/>
    </row>
    <row r="39" spans="1:203" ht="15" customHeight="1">
      <c r="FK39" s="41" t="s">
        <v>166</v>
      </c>
    </row>
    <row r="40" spans="1:203" s="12" customFormat="1" ht="33" customHeight="1">
      <c r="A40" s="161" t="s">
        <v>136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 t="s">
        <v>137</v>
      </c>
      <c r="CA40" s="123"/>
      <c r="CB40" s="123"/>
      <c r="CC40" s="123"/>
      <c r="CD40" s="123"/>
      <c r="CE40" s="123"/>
      <c r="CF40" s="123"/>
      <c r="CG40" s="123" t="s">
        <v>173</v>
      </c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253" t="s">
        <v>174</v>
      </c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 t="s">
        <v>175</v>
      </c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 t="s">
        <v>2</v>
      </c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 t="s">
        <v>1</v>
      </c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6"/>
      <c r="FL40" s="39"/>
      <c r="FM40" s="39"/>
      <c r="FN40" s="39"/>
    </row>
    <row r="41" spans="1:203" s="13" customFormat="1" ht="12" customHeight="1" thickBot="1">
      <c r="A41" s="158">
        <v>1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98">
        <v>2</v>
      </c>
      <c r="CA41" s="98"/>
      <c r="CB41" s="98"/>
      <c r="CC41" s="98"/>
      <c r="CD41" s="98"/>
      <c r="CE41" s="98"/>
      <c r="CF41" s="98"/>
      <c r="CG41" s="98">
        <v>3</v>
      </c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255">
        <v>4</v>
      </c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>
        <v>5</v>
      </c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>
        <v>6</v>
      </c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>
        <v>7</v>
      </c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69"/>
      <c r="FL41" s="40"/>
      <c r="FM41" s="40"/>
      <c r="FN41" s="40"/>
    </row>
    <row r="42" spans="1:203" ht="25.5" customHeight="1">
      <c r="A42" s="191" t="s">
        <v>241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2"/>
      <c r="BZ42" s="138" t="s">
        <v>30</v>
      </c>
      <c r="CA42" s="139"/>
      <c r="CB42" s="139"/>
      <c r="CC42" s="139"/>
      <c r="CD42" s="139"/>
      <c r="CE42" s="139"/>
      <c r="CF42" s="139"/>
      <c r="CG42" s="140">
        <v>200</v>
      </c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254">
        <f>CR43+CR48+CR56+CR60+CR64+CR68+CR72+CR76+CR81</f>
        <v>146578.1</v>
      </c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>
        <f>DJ43+DJ48+DJ56+DJ60+DJ64+DJ68+DJ72+DJ76+DJ81</f>
        <v>4807023.49</v>
      </c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>
        <f>EB43+EB48+EB56+EB60+EB64+EB68+EB72+EB76+EB81</f>
        <v>0</v>
      </c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>
        <f>SUM(CR42:ES42)</f>
        <v>4953601.59</v>
      </c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70"/>
    </row>
    <row r="43" spans="1:203" ht="15" customHeight="1">
      <c r="A43" s="162" t="s">
        <v>147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3"/>
      <c r="BZ43" s="65" t="s">
        <v>31</v>
      </c>
      <c r="CA43" s="66"/>
      <c r="CB43" s="66"/>
      <c r="CC43" s="66"/>
      <c r="CD43" s="66"/>
      <c r="CE43" s="66"/>
      <c r="CF43" s="66"/>
      <c r="CG43" s="97">
        <v>210</v>
      </c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233">
        <f>SUM(CR44:DI47)</f>
        <v>83798.100000000006</v>
      </c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>
        <f>SUM(DJ44:EA47)</f>
        <v>4398262.53</v>
      </c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33">
        <f>SUM(CR43:ES43)</f>
        <v>4482060.63</v>
      </c>
      <c r="EU43" s="233"/>
      <c r="EV43" s="233"/>
      <c r="EW43" s="233"/>
      <c r="EX43" s="233"/>
      <c r="EY43" s="233"/>
      <c r="EZ43" s="233"/>
      <c r="FA43" s="233"/>
      <c r="FB43" s="233"/>
      <c r="FC43" s="233"/>
      <c r="FD43" s="233"/>
      <c r="FE43" s="233"/>
      <c r="FF43" s="233"/>
      <c r="FG43" s="233"/>
      <c r="FH43" s="233"/>
      <c r="FI43" s="233"/>
      <c r="FJ43" s="233"/>
      <c r="FK43" s="234"/>
    </row>
    <row r="44" spans="1:203" ht="12" customHeight="1">
      <c r="A44" s="164" t="s">
        <v>23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5"/>
      <c r="BZ44" s="79" t="s">
        <v>32</v>
      </c>
      <c r="CA44" s="80"/>
      <c r="CB44" s="80"/>
      <c r="CC44" s="80"/>
      <c r="CD44" s="80"/>
      <c r="CE44" s="80"/>
      <c r="CF44" s="81"/>
      <c r="CG44" s="73">
        <v>211</v>
      </c>
      <c r="CH44" s="74"/>
      <c r="CI44" s="74"/>
      <c r="CJ44" s="74"/>
      <c r="CK44" s="74"/>
      <c r="CL44" s="74"/>
      <c r="CM44" s="74"/>
      <c r="CN44" s="74"/>
      <c r="CO44" s="74"/>
      <c r="CP44" s="74"/>
      <c r="CQ44" s="75"/>
      <c r="CR44" s="235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7"/>
      <c r="DJ44" s="235">
        <v>3394239.16</v>
      </c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36"/>
      <c r="DX44" s="236"/>
      <c r="DY44" s="236"/>
      <c r="DZ44" s="236"/>
      <c r="EA44" s="237"/>
      <c r="EB44" s="271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3"/>
      <c r="ET44" s="241">
        <f>SUM(CR44:ES45)</f>
        <v>3394239.16</v>
      </c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3"/>
    </row>
    <row r="45" spans="1:203" ht="12" customHeight="1">
      <c r="A45" s="142" t="s">
        <v>159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3"/>
      <c r="BZ45" s="82"/>
      <c r="CA45" s="83"/>
      <c r="CB45" s="83"/>
      <c r="CC45" s="83"/>
      <c r="CD45" s="83"/>
      <c r="CE45" s="83"/>
      <c r="CF45" s="84"/>
      <c r="CG45" s="76"/>
      <c r="CH45" s="77"/>
      <c r="CI45" s="77"/>
      <c r="CJ45" s="77"/>
      <c r="CK45" s="77"/>
      <c r="CL45" s="77"/>
      <c r="CM45" s="77"/>
      <c r="CN45" s="77"/>
      <c r="CO45" s="77"/>
      <c r="CP45" s="77"/>
      <c r="CQ45" s="78"/>
      <c r="CR45" s="238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40"/>
      <c r="DJ45" s="238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40"/>
      <c r="EB45" s="274"/>
      <c r="EC45" s="275"/>
      <c r="ED45" s="275"/>
      <c r="EE45" s="275"/>
      <c r="EF45" s="275"/>
      <c r="EG45" s="275"/>
      <c r="EH45" s="275"/>
      <c r="EI45" s="275"/>
      <c r="EJ45" s="275"/>
      <c r="EK45" s="275"/>
      <c r="EL45" s="275"/>
      <c r="EM45" s="275"/>
      <c r="EN45" s="275"/>
      <c r="EO45" s="275"/>
      <c r="EP45" s="275"/>
      <c r="EQ45" s="275"/>
      <c r="ER45" s="275"/>
      <c r="ES45" s="276"/>
      <c r="ET45" s="244"/>
      <c r="EU45" s="245"/>
      <c r="EV45" s="245"/>
      <c r="EW45" s="245"/>
      <c r="EX45" s="245"/>
      <c r="EY45" s="245"/>
      <c r="EZ45" s="245"/>
      <c r="FA45" s="245"/>
      <c r="FB45" s="245"/>
      <c r="FC45" s="245"/>
      <c r="FD45" s="245"/>
      <c r="FE45" s="245"/>
      <c r="FF45" s="245"/>
      <c r="FG45" s="245"/>
      <c r="FH45" s="245"/>
      <c r="FI45" s="245"/>
      <c r="FJ45" s="245"/>
      <c r="FK45" s="246"/>
    </row>
    <row r="46" spans="1:203" ht="15" customHeight="1">
      <c r="A46" s="144" t="s">
        <v>35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5"/>
      <c r="BZ46" s="65" t="s">
        <v>33</v>
      </c>
      <c r="CA46" s="66"/>
      <c r="CB46" s="66"/>
      <c r="CC46" s="66"/>
      <c r="CD46" s="66"/>
      <c r="CE46" s="66"/>
      <c r="CF46" s="66"/>
      <c r="CG46" s="97">
        <v>212</v>
      </c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250">
        <v>83798.100000000006</v>
      </c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>
        <v>1080</v>
      </c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33">
        <f>SUM(CR46:ES46)</f>
        <v>84878.1</v>
      </c>
      <c r="EU46" s="233"/>
      <c r="EV46" s="233"/>
      <c r="EW46" s="233"/>
      <c r="EX46" s="233"/>
      <c r="EY46" s="233"/>
      <c r="EZ46" s="233"/>
      <c r="FA46" s="233"/>
      <c r="FB46" s="233"/>
      <c r="FC46" s="233"/>
      <c r="FD46" s="233"/>
      <c r="FE46" s="233"/>
      <c r="FF46" s="233"/>
      <c r="FG46" s="233"/>
      <c r="FH46" s="233"/>
      <c r="FI46" s="233"/>
      <c r="FJ46" s="233"/>
      <c r="FK46" s="234"/>
    </row>
    <row r="47" spans="1:203" ht="15" customHeight="1">
      <c r="A47" s="144" t="s">
        <v>148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5"/>
      <c r="BZ47" s="65" t="s">
        <v>34</v>
      </c>
      <c r="CA47" s="66"/>
      <c r="CB47" s="66"/>
      <c r="CC47" s="66"/>
      <c r="CD47" s="66"/>
      <c r="CE47" s="66"/>
      <c r="CF47" s="66"/>
      <c r="CG47" s="97">
        <v>213</v>
      </c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>
        <v>1002943.37</v>
      </c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33">
        <f>SUM(CR47:ES47)</f>
        <v>1002943.37</v>
      </c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3"/>
      <c r="FK47" s="234"/>
    </row>
    <row r="48" spans="1:203" ht="15" customHeight="1">
      <c r="A48" s="162" t="s">
        <v>149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3"/>
      <c r="BZ48" s="65" t="s">
        <v>36</v>
      </c>
      <c r="CA48" s="66"/>
      <c r="CB48" s="66"/>
      <c r="CC48" s="66"/>
      <c r="CD48" s="66"/>
      <c r="CE48" s="66"/>
      <c r="CF48" s="66"/>
      <c r="CG48" s="97">
        <v>220</v>
      </c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233">
        <f>SUM(CR49:DI55)</f>
        <v>62780</v>
      </c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>
        <f>SUM(DJ49:EA55)</f>
        <v>325319.88</v>
      </c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33"/>
      <c r="DW48" s="233"/>
      <c r="DX48" s="233"/>
      <c r="DY48" s="233"/>
      <c r="DZ48" s="233"/>
      <c r="EA48" s="233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33">
        <f>SUM(CR48:ES48)</f>
        <v>388099.88</v>
      </c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3"/>
      <c r="FK48" s="234"/>
    </row>
    <row r="49" spans="1:167" ht="12" customHeight="1">
      <c r="A49" s="164" t="s">
        <v>23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5"/>
      <c r="BZ49" s="79" t="s">
        <v>37</v>
      </c>
      <c r="CA49" s="80"/>
      <c r="CB49" s="80"/>
      <c r="CC49" s="80"/>
      <c r="CD49" s="80"/>
      <c r="CE49" s="80"/>
      <c r="CF49" s="81"/>
      <c r="CG49" s="73">
        <v>221</v>
      </c>
      <c r="CH49" s="74"/>
      <c r="CI49" s="74"/>
      <c r="CJ49" s="74"/>
      <c r="CK49" s="74"/>
      <c r="CL49" s="74"/>
      <c r="CM49" s="74"/>
      <c r="CN49" s="74"/>
      <c r="CO49" s="74"/>
      <c r="CP49" s="74"/>
      <c r="CQ49" s="75"/>
      <c r="CR49" s="235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7"/>
      <c r="DJ49" s="235">
        <v>16163.67</v>
      </c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7"/>
      <c r="EB49" s="271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3"/>
      <c r="ET49" s="241">
        <f>SUM(CR49:ES50)</f>
        <v>16163.67</v>
      </c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3"/>
    </row>
    <row r="50" spans="1:167" ht="12" customHeight="1">
      <c r="A50" s="142" t="s">
        <v>43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3"/>
      <c r="BZ50" s="82"/>
      <c r="CA50" s="83"/>
      <c r="CB50" s="83"/>
      <c r="CC50" s="83"/>
      <c r="CD50" s="83"/>
      <c r="CE50" s="83"/>
      <c r="CF50" s="84"/>
      <c r="CG50" s="76"/>
      <c r="CH50" s="77"/>
      <c r="CI50" s="77"/>
      <c r="CJ50" s="77"/>
      <c r="CK50" s="77"/>
      <c r="CL50" s="77"/>
      <c r="CM50" s="77"/>
      <c r="CN50" s="77"/>
      <c r="CO50" s="77"/>
      <c r="CP50" s="77"/>
      <c r="CQ50" s="78"/>
      <c r="CR50" s="238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40"/>
      <c r="DJ50" s="238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39"/>
      <c r="DW50" s="239"/>
      <c r="DX50" s="239"/>
      <c r="DY50" s="239"/>
      <c r="DZ50" s="239"/>
      <c r="EA50" s="240"/>
      <c r="EB50" s="274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6"/>
      <c r="ET50" s="244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6"/>
    </row>
    <row r="51" spans="1:167" ht="15" customHeight="1">
      <c r="A51" s="144" t="s">
        <v>44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5"/>
      <c r="BZ51" s="65" t="s">
        <v>38</v>
      </c>
      <c r="CA51" s="66"/>
      <c r="CB51" s="66"/>
      <c r="CC51" s="66"/>
      <c r="CD51" s="66"/>
      <c r="CE51" s="66"/>
      <c r="CF51" s="66"/>
      <c r="CG51" s="97">
        <v>222</v>
      </c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250">
        <v>56132</v>
      </c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>
        <v>31380</v>
      </c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33">
        <f t="shared" ref="ET51:ET56" si="0">SUM(CR51:ES51)</f>
        <v>87512</v>
      </c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4"/>
    </row>
    <row r="52" spans="1:167" ht="15" customHeight="1">
      <c r="A52" s="144" t="s">
        <v>45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5"/>
      <c r="BZ52" s="65" t="s">
        <v>39</v>
      </c>
      <c r="CA52" s="66"/>
      <c r="CB52" s="66"/>
      <c r="CC52" s="66"/>
      <c r="CD52" s="66"/>
      <c r="CE52" s="66"/>
      <c r="CF52" s="66"/>
      <c r="CG52" s="97">
        <v>223</v>
      </c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>
        <v>25405.89</v>
      </c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33">
        <f t="shared" si="0"/>
        <v>25405.89</v>
      </c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3"/>
      <c r="FK52" s="234"/>
    </row>
    <row r="53" spans="1:167" ht="15" customHeight="1">
      <c r="A53" s="144" t="s">
        <v>46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5"/>
      <c r="BZ53" s="65" t="s">
        <v>40</v>
      </c>
      <c r="CA53" s="66"/>
      <c r="CB53" s="66"/>
      <c r="CC53" s="66"/>
      <c r="CD53" s="66"/>
      <c r="CE53" s="66"/>
      <c r="CF53" s="66"/>
      <c r="CG53" s="97">
        <v>224</v>
      </c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250"/>
      <c r="CS53" s="250"/>
      <c r="CT53" s="250"/>
      <c r="CU53" s="250"/>
      <c r="CV53" s="250"/>
      <c r="CW53" s="250"/>
      <c r="CX53" s="250"/>
      <c r="CY53" s="250"/>
      <c r="CZ53" s="250"/>
      <c r="DA53" s="250"/>
      <c r="DB53" s="250"/>
      <c r="DC53" s="250"/>
      <c r="DD53" s="250"/>
      <c r="DE53" s="250"/>
      <c r="DF53" s="250"/>
      <c r="DG53" s="250"/>
      <c r="DH53" s="250"/>
      <c r="DI53" s="250"/>
      <c r="DJ53" s="250"/>
      <c r="DK53" s="250"/>
      <c r="DL53" s="250"/>
      <c r="DM53" s="250"/>
      <c r="DN53" s="250"/>
      <c r="DO53" s="250"/>
      <c r="DP53" s="250"/>
      <c r="DQ53" s="250"/>
      <c r="DR53" s="250"/>
      <c r="DS53" s="250"/>
      <c r="DT53" s="250"/>
      <c r="DU53" s="250"/>
      <c r="DV53" s="250"/>
      <c r="DW53" s="250"/>
      <c r="DX53" s="250"/>
      <c r="DY53" s="250"/>
      <c r="DZ53" s="250"/>
      <c r="EA53" s="250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33">
        <f t="shared" si="0"/>
        <v>0</v>
      </c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3"/>
      <c r="FK53" s="234"/>
    </row>
    <row r="54" spans="1:167" ht="15" customHeight="1">
      <c r="A54" s="144" t="s">
        <v>150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5"/>
      <c r="BZ54" s="65" t="s">
        <v>41</v>
      </c>
      <c r="CA54" s="66"/>
      <c r="CB54" s="66"/>
      <c r="CC54" s="66"/>
      <c r="CD54" s="66"/>
      <c r="CE54" s="66"/>
      <c r="CF54" s="66"/>
      <c r="CG54" s="97">
        <v>225</v>
      </c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250"/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>
        <v>56216.88</v>
      </c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33">
        <f t="shared" si="0"/>
        <v>56216.88</v>
      </c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3"/>
      <c r="FK54" s="234"/>
    </row>
    <row r="55" spans="1:167" ht="15" customHeight="1">
      <c r="A55" s="144" t="s">
        <v>151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5"/>
      <c r="BZ55" s="65" t="s">
        <v>42</v>
      </c>
      <c r="CA55" s="66"/>
      <c r="CB55" s="66"/>
      <c r="CC55" s="66"/>
      <c r="CD55" s="66"/>
      <c r="CE55" s="66"/>
      <c r="CF55" s="66"/>
      <c r="CG55" s="97">
        <v>226</v>
      </c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250">
        <v>6648</v>
      </c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>
        <v>196153.44</v>
      </c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33">
        <f t="shared" si="0"/>
        <v>202801.44</v>
      </c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3"/>
      <c r="FK55" s="234"/>
    </row>
    <row r="56" spans="1:167" ht="15" customHeight="1">
      <c r="A56" s="162" t="s">
        <v>192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3"/>
      <c r="BZ56" s="65" t="s">
        <v>47</v>
      </c>
      <c r="CA56" s="66"/>
      <c r="CB56" s="66"/>
      <c r="CC56" s="66"/>
      <c r="CD56" s="66"/>
      <c r="CE56" s="66"/>
      <c r="CF56" s="66"/>
      <c r="CG56" s="97">
        <v>230</v>
      </c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233">
        <f>SUM(CR57:DI59)</f>
        <v>0</v>
      </c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>
        <f>SUM(DJ57:EA59)</f>
        <v>0</v>
      </c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33"/>
      <c r="DW56" s="233"/>
      <c r="DX56" s="233"/>
      <c r="DY56" s="233"/>
      <c r="DZ56" s="233"/>
      <c r="EA56" s="233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33">
        <f t="shared" si="0"/>
        <v>0</v>
      </c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3"/>
      <c r="FK56" s="234"/>
    </row>
    <row r="57" spans="1:167" ht="12" customHeight="1">
      <c r="A57" s="164" t="s">
        <v>23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5"/>
      <c r="BZ57" s="79" t="s">
        <v>48</v>
      </c>
      <c r="CA57" s="80"/>
      <c r="CB57" s="80"/>
      <c r="CC57" s="80"/>
      <c r="CD57" s="80"/>
      <c r="CE57" s="80"/>
      <c r="CF57" s="81"/>
      <c r="CG57" s="73">
        <v>231</v>
      </c>
      <c r="CH57" s="74"/>
      <c r="CI57" s="74"/>
      <c r="CJ57" s="74"/>
      <c r="CK57" s="74"/>
      <c r="CL57" s="74"/>
      <c r="CM57" s="74"/>
      <c r="CN57" s="74"/>
      <c r="CO57" s="74"/>
      <c r="CP57" s="74"/>
      <c r="CQ57" s="75"/>
      <c r="CR57" s="271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3"/>
      <c r="DJ57" s="235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7"/>
      <c r="EB57" s="271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3"/>
      <c r="ET57" s="241">
        <f>SUM(CR57:ES58)</f>
        <v>0</v>
      </c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3"/>
    </row>
    <row r="58" spans="1:167" ht="12" customHeight="1">
      <c r="A58" s="142" t="s">
        <v>193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3"/>
      <c r="BZ58" s="82"/>
      <c r="CA58" s="83"/>
      <c r="CB58" s="83"/>
      <c r="CC58" s="83"/>
      <c r="CD58" s="83"/>
      <c r="CE58" s="83"/>
      <c r="CF58" s="84"/>
      <c r="CG58" s="76"/>
      <c r="CH58" s="77"/>
      <c r="CI58" s="77"/>
      <c r="CJ58" s="77"/>
      <c r="CK58" s="77"/>
      <c r="CL58" s="77"/>
      <c r="CM58" s="77"/>
      <c r="CN58" s="77"/>
      <c r="CO58" s="77"/>
      <c r="CP58" s="77"/>
      <c r="CQ58" s="78"/>
      <c r="CR58" s="274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6"/>
      <c r="DJ58" s="238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39"/>
      <c r="DW58" s="239"/>
      <c r="DX58" s="239"/>
      <c r="DY58" s="239"/>
      <c r="DZ58" s="239"/>
      <c r="EA58" s="240"/>
      <c r="EB58" s="274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6"/>
      <c r="ET58" s="244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6"/>
    </row>
    <row r="59" spans="1:167" ht="15" customHeight="1">
      <c r="A59" s="144" t="s">
        <v>194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5"/>
      <c r="BZ59" s="65" t="s">
        <v>49</v>
      </c>
      <c r="CA59" s="66"/>
      <c r="CB59" s="66"/>
      <c r="CC59" s="66"/>
      <c r="CD59" s="66"/>
      <c r="CE59" s="66"/>
      <c r="CF59" s="66"/>
      <c r="CG59" s="97">
        <v>232</v>
      </c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33">
        <f>SUM(CR59:ES59)</f>
        <v>0</v>
      </c>
      <c r="EU59" s="233"/>
      <c r="EV59" s="233"/>
      <c r="EW59" s="233"/>
      <c r="EX59" s="233"/>
      <c r="EY59" s="233"/>
      <c r="EZ59" s="233"/>
      <c r="FA59" s="233"/>
      <c r="FB59" s="233"/>
      <c r="FC59" s="233"/>
      <c r="FD59" s="233"/>
      <c r="FE59" s="233"/>
      <c r="FF59" s="233"/>
      <c r="FG59" s="233"/>
      <c r="FH59" s="233"/>
      <c r="FI59" s="233"/>
      <c r="FJ59" s="233"/>
      <c r="FK59" s="234"/>
    </row>
    <row r="60" spans="1:167" ht="15" customHeight="1">
      <c r="A60" s="162" t="s">
        <v>152</v>
      </c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3"/>
      <c r="BZ60" s="65" t="s">
        <v>50</v>
      </c>
      <c r="CA60" s="66"/>
      <c r="CB60" s="66"/>
      <c r="CC60" s="66"/>
      <c r="CD60" s="66"/>
      <c r="CE60" s="66"/>
      <c r="CF60" s="66"/>
      <c r="CG60" s="97">
        <v>240</v>
      </c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233">
        <f>SUM(CR61:DI63)</f>
        <v>0</v>
      </c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>
        <f>SUM(DJ61:EA63)</f>
        <v>0</v>
      </c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33"/>
      <c r="DW60" s="233"/>
      <c r="DX60" s="233"/>
      <c r="DY60" s="233"/>
      <c r="DZ60" s="233"/>
      <c r="EA60" s="233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33">
        <f>SUM(CR60:ES60)</f>
        <v>0</v>
      </c>
      <c r="EU60" s="233"/>
      <c r="EV60" s="233"/>
      <c r="EW60" s="233"/>
      <c r="EX60" s="233"/>
      <c r="EY60" s="233"/>
      <c r="EZ60" s="233"/>
      <c r="FA60" s="233"/>
      <c r="FB60" s="233"/>
      <c r="FC60" s="233"/>
      <c r="FD60" s="233"/>
      <c r="FE60" s="233"/>
      <c r="FF60" s="233"/>
      <c r="FG60" s="233"/>
      <c r="FH60" s="233"/>
      <c r="FI60" s="233"/>
      <c r="FJ60" s="233"/>
      <c r="FK60" s="234"/>
    </row>
    <row r="61" spans="1:167" ht="12" customHeight="1">
      <c r="A61" s="164" t="s">
        <v>23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5"/>
      <c r="BZ61" s="79" t="s">
        <v>51</v>
      </c>
      <c r="CA61" s="80"/>
      <c r="CB61" s="80"/>
      <c r="CC61" s="80"/>
      <c r="CD61" s="80"/>
      <c r="CE61" s="80"/>
      <c r="CF61" s="81"/>
      <c r="CG61" s="73">
        <v>241</v>
      </c>
      <c r="CH61" s="74"/>
      <c r="CI61" s="74"/>
      <c r="CJ61" s="74"/>
      <c r="CK61" s="74"/>
      <c r="CL61" s="74"/>
      <c r="CM61" s="74"/>
      <c r="CN61" s="74"/>
      <c r="CO61" s="74"/>
      <c r="CP61" s="74"/>
      <c r="CQ61" s="75"/>
      <c r="CR61" s="235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7"/>
      <c r="DJ61" s="235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7"/>
      <c r="EB61" s="271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3"/>
      <c r="ET61" s="241">
        <f>SUM(CR61:ES62)</f>
        <v>0</v>
      </c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3"/>
    </row>
    <row r="62" spans="1:167">
      <c r="A62" s="142" t="s">
        <v>153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3"/>
      <c r="BZ62" s="82"/>
      <c r="CA62" s="83"/>
      <c r="CB62" s="83"/>
      <c r="CC62" s="83"/>
      <c r="CD62" s="83"/>
      <c r="CE62" s="83"/>
      <c r="CF62" s="84"/>
      <c r="CG62" s="76"/>
      <c r="CH62" s="77"/>
      <c r="CI62" s="77"/>
      <c r="CJ62" s="77"/>
      <c r="CK62" s="77"/>
      <c r="CL62" s="77"/>
      <c r="CM62" s="77"/>
      <c r="CN62" s="77"/>
      <c r="CO62" s="77"/>
      <c r="CP62" s="77"/>
      <c r="CQ62" s="78"/>
      <c r="CR62" s="238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40"/>
      <c r="DJ62" s="238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40"/>
      <c r="EB62" s="274"/>
      <c r="EC62" s="275"/>
      <c r="ED62" s="275"/>
      <c r="EE62" s="275"/>
      <c r="EF62" s="275"/>
      <c r="EG62" s="275"/>
      <c r="EH62" s="275"/>
      <c r="EI62" s="275"/>
      <c r="EJ62" s="275"/>
      <c r="EK62" s="275"/>
      <c r="EL62" s="275"/>
      <c r="EM62" s="275"/>
      <c r="EN62" s="275"/>
      <c r="EO62" s="275"/>
      <c r="EP62" s="275"/>
      <c r="EQ62" s="275"/>
      <c r="ER62" s="275"/>
      <c r="ES62" s="276"/>
      <c r="ET62" s="244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6"/>
    </row>
    <row r="63" spans="1:167" ht="22.5" customHeight="1">
      <c r="A63" s="144" t="s">
        <v>154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5"/>
      <c r="BZ63" s="65" t="s">
        <v>52</v>
      </c>
      <c r="CA63" s="66"/>
      <c r="CB63" s="66"/>
      <c r="CC63" s="66"/>
      <c r="CD63" s="66"/>
      <c r="CE63" s="66"/>
      <c r="CF63" s="66"/>
      <c r="CG63" s="97">
        <v>242</v>
      </c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33">
        <f>SUM(CR63:ES63)</f>
        <v>0</v>
      </c>
      <c r="EU63" s="233"/>
      <c r="EV63" s="233"/>
      <c r="EW63" s="233"/>
      <c r="EX63" s="233"/>
      <c r="EY63" s="233"/>
      <c r="EZ63" s="233"/>
      <c r="FA63" s="233"/>
      <c r="FB63" s="233"/>
      <c r="FC63" s="233"/>
      <c r="FD63" s="233"/>
      <c r="FE63" s="233"/>
      <c r="FF63" s="233"/>
      <c r="FG63" s="233"/>
      <c r="FH63" s="233"/>
      <c r="FI63" s="233"/>
      <c r="FJ63" s="233"/>
      <c r="FK63" s="234"/>
    </row>
    <row r="64" spans="1:167" ht="15" customHeight="1">
      <c r="A64" s="162" t="s">
        <v>155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3"/>
      <c r="BZ64" s="65" t="s">
        <v>53</v>
      </c>
      <c r="CA64" s="66"/>
      <c r="CB64" s="66"/>
      <c r="CC64" s="66"/>
      <c r="CD64" s="66"/>
      <c r="CE64" s="66"/>
      <c r="CF64" s="66"/>
      <c r="CG64" s="97">
        <v>250</v>
      </c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233">
        <f>SUM(CR65:DI67)</f>
        <v>0</v>
      </c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>
        <f>SUM(DJ65:EA67)</f>
        <v>0</v>
      </c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33">
        <f>SUM(CR64:ES64)</f>
        <v>0</v>
      </c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4"/>
    </row>
    <row r="65" spans="1:204" ht="12" customHeight="1">
      <c r="A65" s="164" t="s">
        <v>23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5"/>
      <c r="BZ65" s="79" t="s">
        <v>54</v>
      </c>
      <c r="CA65" s="80"/>
      <c r="CB65" s="80"/>
      <c r="CC65" s="80"/>
      <c r="CD65" s="80"/>
      <c r="CE65" s="80"/>
      <c r="CF65" s="81"/>
      <c r="CG65" s="73">
        <v>252</v>
      </c>
      <c r="CH65" s="74"/>
      <c r="CI65" s="74"/>
      <c r="CJ65" s="74"/>
      <c r="CK65" s="74"/>
      <c r="CL65" s="74"/>
      <c r="CM65" s="74"/>
      <c r="CN65" s="74"/>
      <c r="CO65" s="74"/>
      <c r="CP65" s="74"/>
      <c r="CQ65" s="75"/>
      <c r="CR65" s="235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7"/>
      <c r="DJ65" s="235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7"/>
      <c r="EB65" s="271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3"/>
      <c r="ET65" s="241">
        <f>SUM(CR65:ES66)</f>
        <v>0</v>
      </c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3"/>
    </row>
    <row r="66" spans="1:204" ht="22.5" customHeight="1">
      <c r="A66" s="142" t="s">
        <v>56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3"/>
      <c r="BZ66" s="82"/>
      <c r="CA66" s="83"/>
      <c r="CB66" s="83"/>
      <c r="CC66" s="83"/>
      <c r="CD66" s="83"/>
      <c r="CE66" s="83"/>
      <c r="CF66" s="84"/>
      <c r="CG66" s="76"/>
      <c r="CH66" s="77"/>
      <c r="CI66" s="77"/>
      <c r="CJ66" s="77"/>
      <c r="CK66" s="77"/>
      <c r="CL66" s="77"/>
      <c r="CM66" s="77"/>
      <c r="CN66" s="77"/>
      <c r="CO66" s="77"/>
      <c r="CP66" s="77"/>
      <c r="CQ66" s="78"/>
      <c r="CR66" s="238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40"/>
      <c r="DJ66" s="238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40"/>
      <c r="EB66" s="274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6"/>
      <c r="ET66" s="244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6"/>
    </row>
    <row r="67" spans="1:204" ht="15" customHeight="1">
      <c r="A67" s="144" t="s">
        <v>141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5"/>
      <c r="BZ67" s="65" t="s">
        <v>55</v>
      </c>
      <c r="CA67" s="66"/>
      <c r="CB67" s="66"/>
      <c r="CC67" s="66"/>
      <c r="CD67" s="66"/>
      <c r="CE67" s="66"/>
      <c r="CF67" s="66"/>
      <c r="CG67" s="97">
        <v>253</v>
      </c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33">
        <f>SUM(CR67:ES67)</f>
        <v>0</v>
      </c>
      <c r="EU67" s="233"/>
      <c r="EV67" s="233"/>
      <c r="EW67" s="233"/>
      <c r="EX67" s="233"/>
      <c r="EY67" s="233"/>
      <c r="EZ67" s="233"/>
      <c r="FA67" s="233"/>
      <c r="FB67" s="233"/>
      <c r="FC67" s="233"/>
      <c r="FD67" s="233"/>
      <c r="FE67" s="233"/>
      <c r="FF67" s="233"/>
      <c r="FG67" s="233"/>
      <c r="FH67" s="233"/>
      <c r="FI67" s="233"/>
      <c r="FJ67" s="233"/>
      <c r="FK67" s="234"/>
    </row>
    <row r="68" spans="1:204" ht="15" customHeight="1">
      <c r="A68" s="162" t="s">
        <v>57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3"/>
      <c r="BZ68" s="65" t="s">
        <v>58</v>
      </c>
      <c r="CA68" s="66"/>
      <c r="CB68" s="66"/>
      <c r="CC68" s="66"/>
      <c r="CD68" s="66"/>
      <c r="CE68" s="66"/>
      <c r="CF68" s="66"/>
      <c r="CG68" s="97">
        <v>260</v>
      </c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233">
        <f>SUM(CR69:DI71)</f>
        <v>0</v>
      </c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>
        <f>SUM(DJ69:EA71)</f>
        <v>0</v>
      </c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33"/>
      <c r="DX68" s="233"/>
      <c r="DY68" s="233"/>
      <c r="DZ68" s="233"/>
      <c r="EA68" s="233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33">
        <f>SUM(CR68:ES68)</f>
        <v>0</v>
      </c>
      <c r="EU68" s="233"/>
      <c r="EV68" s="233"/>
      <c r="EW68" s="233"/>
      <c r="EX68" s="233"/>
      <c r="EY68" s="233"/>
      <c r="EZ68" s="233"/>
      <c r="FA68" s="233"/>
      <c r="FB68" s="233"/>
      <c r="FC68" s="233"/>
      <c r="FD68" s="233"/>
      <c r="FE68" s="233"/>
      <c r="FF68" s="233"/>
      <c r="FG68" s="233"/>
      <c r="FH68" s="233"/>
      <c r="FI68" s="233"/>
      <c r="FJ68" s="233"/>
      <c r="FK68" s="234"/>
    </row>
    <row r="69" spans="1:204" ht="12" customHeight="1">
      <c r="A69" s="164" t="s">
        <v>23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5"/>
      <c r="BZ69" s="79" t="s">
        <v>59</v>
      </c>
      <c r="CA69" s="80"/>
      <c r="CB69" s="80"/>
      <c r="CC69" s="80"/>
      <c r="CD69" s="80"/>
      <c r="CE69" s="80"/>
      <c r="CF69" s="81"/>
      <c r="CG69" s="73">
        <v>262</v>
      </c>
      <c r="CH69" s="74"/>
      <c r="CI69" s="74"/>
      <c r="CJ69" s="74"/>
      <c r="CK69" s="74"/>
      <c r="CL69" s="74"/>
      <c r="CM69" s="74"/>
      <c r="CN69" s="74"/>
      <c r="CO69" s="74"/>
      <c r="CP69" s="74"/>
      <c r="CQ69" s="75"/>
      <c r="CR69" s="235"/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7"/>
      <c r="DJ69" s="235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36"/>
      <c r="DX69" s="236"/>
      <c r="DY69" s="236"/>
      <c r="DZ69" s="236"/>
      <c r="EA69" s="237"/>
      <c r="EB69" s="271"/>
      <c r="EC69" s="272"/>
      <c r="ED69" s="272"/>
      <c r="EE69" s="272"/>
      <c r="EF69" s="272"/>
      <c r="EG69" s="272"/>
      <c r="EH69" s="272"/>
      <c r="EI69" s="272"/>
      <c r="EJ69" s="272"/>
      <c r="EK69" s="272"/>
      <c r="EL69" s="272"/>
      <c r="EM69" s="272"/>
      <c r="EN69" s="272"/>
      <c r="EO69" s="272"/>
      <c r="EP69" s="272"/>
      <c r="EQ69" s="272"/>
      <c r="ER69" s="272"/>
      <c r="ES69" s="273"/>
      <c r="ET69" s="241">
        <f>SUM(CR69:ES70)</f>
        <v>0</v>
      </c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3"/>
    </row>
    <row r="70" spans="1:204" ht="12" customHeight="1">
      <c r="A70" s="142" t="s">
        <v>61</v>
      </c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3"/>
      <c r="BZ70" s="82"/>
      <c r="CA70" s="83"/>
      <c r="CB70" s="83"/>
      <c r="CC70" s="83"/>
      <c r="CD70" s="83"/>
      <c r="CE70" s="83"/>
      <c r="CF70" s="84"/>
      <c r="CG70" s="76"/>
      <c r="CH70" s="77"/>
      <c r="CI70" s="77"/>
      <c r="CJ70" s="77"/>
      <c r="CK70" s="77"/>
      <c r="CL70" s="77"/>
      <c r="CM70" s="77"/>
      <c r="CN70" s="77"/>
      <c r="CO70" s="77"/>
      <c r="CP70" s="77"/>
      <c r="CQ70" s="78"/>
      <c r="CR70" s="238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40"/>
      <c r="DJ70" s="238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40"/>
      <c r="EB70" s="274"/>
      <c r="EC70" s="275"/>
      <c r="ED70" s="275"/>
      <c r="EE70" s="275"/>
      <c r="EF70" s="275"/>
      <c r="EG70" s="275"/>
      <c r="EH70" s="275"/>
      <c r="EI70" s="275"/>
      <c r="EJ70" s="275"/>
      <c r="EK70" s="275"/>
      <c r="EL70" s="275"/>
      <c r="EM70" s="275"/>
      <c r="EN70" s="275"/>
      <c r="EO70" s="275"/>
      <c r="EP70" s="275"/>
      <c r="EQ70" s="275"/>
      <c r="ER70" s="275"/>
      <c r="ES70" s="276"/>
      <c r="ET70" s="244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6"/>
    </row>
    <row r="71" spans="1:204" ht="12" customHeight="1">
      <c r="A71" s="144" t="s">
        <v>156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5"/>
      <c r="BZ71" s="65" t="s">
        <v>60</v>
      </c>
      <c r="CA71" s="66"/>
      <c r="CB71" s="66"/>
      <c r="CC71" s="66"/>
      <c r="CD71" s="66"/>
      <c r="CE71" s="66"/>
      <c r="CF71" s="66"/>
      <c r="CG71" s="97">
        <v>263</v>
      </c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33">
        <f>SUM(CR71:ES71)</f>
        <v>0</v>
      </c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4"/>
    </row>
    <row r="72" spans="1:204" ht="15" customHeight="1" thickBot="1">
      <c r="A72" s="156" t="s">
        <v>68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7"/>
      <c r="BZ72" s="87" t="s">
        <v>195</v>
      </c>
      <c r="CA72" s="88"/>
      <c r="CB72" s="88"/>
      <c r="CC72" s="88"/>
      <c r="CD72" s="88"/>
      <c r="CE72" s="88"/>
      <c r="CF72" s="88"/>
      <c r="CG72" s="154">
        <v>290</v>
      </c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291">
        <f>-19821+19821</f>
        <v>0</v>
      </c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>
        <f>-57191.75+60000</f>
        <v>2808.25</v>
      </c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33">
        <f>SUM(CR72:ES72)</f>
        <v>2808.25</v>
      </c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4"/>
      <c r="FM72" s="95" t="s">
        <v>260</v>
      </c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</row>
    <row r="73" spans="1:204" ht="15" customHeight="1">
      <c r="FK73" s="41" t="s">
        <v>163</v>
      </c>
      <c r="FM73" s="96">
        <v>19821</v>
      </c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</row>
    <row r="74" spans="1:204" s="12" customFormat="1" ht="33" customHeight="1">
      <c r="A74" s="161" t="s">
        <v>136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 t="s">
        <v>137</v>
      </c>
      <c r="CA74" s="123"/>
      <c r="CB74" s="123"/>
      <c r="CC74" s="123"/>
      <c r="CD74" s="123"/>
      <c r="CE74" s="123"/>
      <c r="CF74" s="123"/>
      <c r="CG74" s="123" t="s">
        <v>173</v>
      </c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253" t="s">
        <v>174</v>
      </c>
      <c r="CS74" s="253"/>
      <c r="CT74" s="253"/>
      <c r="CU74" s="253"/>
      <c r="CV74" s="253"/>
      <c r="CW74" s="253"/>
      <c r="CX74" s="253"/>
      <c r="CY74" s="253"/>
      <c r="CZ74" s="253"/>
      <c r="DA74" s="253"/>
      <c r="DB74" s="253"/>
      <c r="DC74" s="253"/>
      <c r="DD74" s="253"/>
      <c r="DE74" s="253"/>
      <c r="DF74" s="253"/>
      <c r="DG74" s="253"/>
      <c r="DH74" s="253"/>
      <c r="DI74" s="253"/>
      <c r="DJ74" s="253" t="s">
        <v>175</v>
      </c>
      <c r="DK74" s="253"/>
      <c r="DL74" s="253"/>
      <c r="DM74" s="253"/>
      <c r="DN74" s="253"/>
      <c r="DO74" s="253"/>
      <c r="DP74" s="253"/>
      <c r="DQ74" s="253"/>
      <c r="DR74" s="253"/>
      <c r="DS74" s="253"/>
      <c r="DT74" s="253"/>
      <c r="DU74" s="253"/>
      <c r="DV74" s="253"/>
      <c r="DW74" s="253"/>
      <c r="DX74" s="253"/>
      <c r="DY74" s="253"/>
      <c r="DZ74" s="253"/>
      <c r="EA74" s="253"/>
      <c r="EB74" s="253" t="s">
        <v>2</v>
      </c>
      <c r="EC74" s="253"/>
      <c r="ED74" s="253"/>
      <c r="EE74" s="253"/>
      <c r="EF74" s="253"/>
      <c r="EG74" s="253"/>
      <c r="EH74" s="253"/>
      <c r="EI74" s="253"/>
      <c r="EJ74" s="253"/>
      <c r="EK74" s="253"/>
      <c r="EL74" s="253"/>
      <c r="EM74" s="253"/>
      <c r="EN74" s="253"/>
      <c r="EO74" s="253"/>
      <c r="EP74" s="253"/>
      <c r="EQ74" s="253"/>
      <c r="ER74" s="253"/>
      <c r="ES74" s="253"/>
      <c r="ET74" s="253" t="s">
        <v>1</v>
      </c>
      <c r="EU74" s="253"/>
      <c r="EV74" s="253"/>
      <c r="EW74" s="253"/>
      <c r="EX74" s="253"/>
      <c r="EY74" s="253"/>
      <c r="EZ74" s="253"/>
      <c r="FA74" s="253"/>
      <c r="FB74" s="253"/>
      <c r="FC74" s="253"/>
      <c r="FD74" s="253"/>
      <c r="FE74" s="253"/>
      <c r="FF74" s="253"/>
      <c r="FG74" s="253"/>
      <c r="FH74" s="253"/>
      <c r="FI74" s="253"/>
      <c r="FJ74" s="253"/>
      <c r="FK74" s="256"/>
      <c r="FL74" s="39"/>
      <c r="FM74" s="39"/>
      <c r="FN74" s="39"/>
    </row>
    <row r="75" spans="1:204" s="13" customFormat="1" ht="12" customHeight="1" thickBot="1">
      <c r="A75" s="158">
        <v>1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98">
        <v>2</v>
      </c>
      <c r="CA75" s="98"/>
      <c r="CB75" s="98"/>
      <c r="CC75" s="98"/>
      <c r="CD75" s="98"/>
      <c r="CE75" s="98"/>
      <c r="CF75" s="98"/>
      <c r="CG75" s="98">
        <v>3</v>
      </c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255">
        <v>4</v>
      </c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>
        <v>5</v>
      </c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>
        <v>6</v>
      </c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>
        <v>7</v>
      </c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69"/>
      <c r="FL75" s="40"/>
      <c r="FM75" s="40"/>
      <c r="FN75" s="40"/>
    </row>
    <row r="76" spans="1:204" ht="15" customHeight="1">
      <c r="A76" s="162" t="s">
        <v>64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3"/>
      <c r="BZ76" s="138" t="s">
        <v>62</v>
      </c>
      <c r="CA76" s="139"/>
      <c r="CB76" s="139"/>
      <c r="CC76" s="139"/>
      <c r="CD76" s="139"/>
      <c r="CE76" s="139"/>
      <c r="CF76" s="139"/>
      <c r="CG76" s="140">
        <v>270</v>
      </c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254">
        <f>SUM(CR77:DI80)</f>
        <v>0</v>
      </c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>
        <f>SUM(DJ77:EA80)</f>
        <v>80632.83</v>
      </c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283"/>
      <c r="EM76" s="283"/>
      <c r="EN76" s="283"/>
      <c r="EO76" s="283"/>
      <c r="EP76" s="283"/>
      <c r="EQ76" s="283"/>
      <c r="ER76" s="283"/>
      <c r="ES76" s="283"/>
      <c r="ET76" s="254">
        <f>SUM(CR76:ES76)</f>
        <v>80632.83</v>
      </c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70"/>
    </row>
    <row r="77" spans="1:204" ht="12" customHeight="1">
      <c r="A77" s="164" t="s">
        <v>23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5"/>
      <c r="BZ77" s="79" t="s">
        <v>63</v>
      </c>
      <c r="CA77" s="80"/>
      <c r="CB77" s="80"/>
      <c r="CC77" s="80"/>
      <c r="CD77" s="80"/>
      <c r="CE77" s="80"/>
      <c r="CF77" s="81"/>
      <c r="CG77" s="73">
        <v>271</v>
      </c>
      <c r="CH77" s="74"/>
      <c r="CI77" s="74"/>
      <c r="CJ77" s="74"/>
      <c r="CK77" s="74"/>
      <c r="CL77" s="74"/>
      <c r="CM77" s="74"/>
      <c r="CN77" s="74"/>
      <c r="CO77" s="74"/>
      <c r="CP77" s="74"/>
      <c r="CQ77" s="75"/>
      <c r="CR77" s="235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7"/>
      <c r="DJ77" s="235">
        <v>68181.37</v>
      </c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36"/>
      <c r="DX77" s="236"/>
      <c r="DY77" s="236"/>
      <c r="DZ77" s="236"/>
      <c r="EA77" s="237"/>
      <c r="EB77" s="285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7"/>
      <c r="ET77" s="241">
        <f>SUM(CR77:ES78)</f>
        <v>68181.37</v>
      </c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3"/>
    </row>
    <row r="78" spans="1:204" ht="12" customHeight="1">
      <c r="A78" s="142" t="s">
        <v>65</v>
      </c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3"/>
      <c r="BZ78" s="82"/>
      <c r="CA78" s="83"/>
      <c r="CB78" s="83"/>
      <c r="CC78" s="83"/>
      <c r="CD78" s="83"/>
      <c r="CE78" s="83"/>
      <c r="CF78" s="84"/>
      <c r="CG78" s="76"/>
      <c r="CH78" s="77"/>
      <c r="CI78" s="77"/>
      <c r="CJ78" s="77"/>
      <c r="CK78" s="77"/>
      <c r="CL78" s="77"/>
      <c r="CM78" s="77"/>
      <c r="CN78" s="77"/>
      <c r="CO78" s="77"/>
      <c r="CP78" s="77"/>
      <c r="CQ78" s="78"/>
      <c r="CR78" s="238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40"/>
      <c r="DJ78" s="238"/>
      <c r="DK78" s="239"/>
      <c r="DL78" s="239"/>
      <c r="DM78" s="239"/>
      <c r="DN78" s="239"/>
      <c r="DO78" s="239"/>
      <c r="DP78" s="239"/>
      <c r="DQ78" s="239"/>
      <c r="DR78" s="239"/>
      <c r="DS78" s="239"/>
      <c r="DT78" s="239"/>
      <c r="DU78" s="239"/>
      <c r="DV78" s="239"/>
      <c r="DW78" s="239"/>
      <c r="DX78" s="239"/>
      <c r="DY78" s="239"/>
      <c r="DZ78" s="239"/>
      <c r="EA78" s="240"/>
      <c r="EB78" s="288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90"/>
      <c r="ET78" s="244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6"/>
    </row>
    <row r="79" spans="1:204" ht="15" customHeight="1">
      <c r="A79" s="144" t="s">
        <v>66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5"/>
      <c r="BZ79" s="65" t="s">
        <v>196</v>
      </c>
      <c r="CA79" s="66"/>
      <c r="CB79" s="66"/>
      <c r="CC79" s="66"/>
      <c r="CD79" s="66"/>
      <c r="CE79" s="66"/>
      <c r="CF79" s="66"/>
      <c r="CG79" s="97">
        <v>272</v>
      </c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250"/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>
        <f>13801.7-1350.24</f>
        <v>12451.460000000001</v>
      </c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95"/>
      <c r="EC79" s="295"/>
      <c r="ED79" s="295"/>
      <c r="EE79" s="295"/>
      <c r="EF79" s="295"/>
      <c r="EG79" s="295"/>
      <c r="EH79" s="295"/>
      <c r="EI79" s="295"/>
      <c r="EJ79" s="295"/>
      <c r="EK79" s="295"/>
      <c r="EL79" s="295"/>
      <c r="EM79" s="295"/>
      <c r="EN79" s="295"/>
      <c r="EO79" s="295"/>
      <c r="EP79" s="295"/>
      <c r="EQ79" s="295"/>
      <c r="ER79" s="295"/>
      <c r="ES79" s="295"/>
      <c r="ET79" s="233">
        <f t="shared" ref="ET79:ET86" si="1">SUM(CR79:ES79)</f>
        <v>12451.460000000001</v>
      </c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4"/>
      <c r="FM79" s="219" t="s">
        <v>267</v>
      </c>
      <c r="FN79" s="220"/>
      <c r="FO79" s="220"/>
      <c r="FP79" s="220"/>
      <c r="FQ79" s="220"/>
      <c r="FR79" s="220"/>
      <c r="FS79" s="220"/>
      <c r="FT79" s="220"/>
      <c r="FU79" s="220"/>
      <c r="FV79" s="220"/>
      <c r="FW79" s="220"/>
      <c r="FX79" s="220"/>
      <c r="FY79" s="220"/>
      <c r="FZ79" s="220"/>
      <c r="GA79" s="220"/>
      <c r="GB79" s="220"/>
      <c r="GC79" s="220"/>
      <c r="GD79" s="221"/>
      <c r="GE79" s="301">
        <v>-1350.24</v>
      </c>
      <c r="GF79" s="302"/>
      <c r="GG79" s="302"/>
      <c r="GH79" s="302"/>
      <c r="GI79" s="302"/>
      <c r="GJ79" s="302"/>
      <c r="GK79" s="302"/>
      <c r="GL79" s="302"/>
      <c r="GM79" s="302"/>
      <c r="GN79" s="302"/>
      <c r="GO79" s="302"/>
      <c r="GP79" s="302"/>
      <c r="GQ79" s="302"/>
      <c r="GR79" s="302"/>
      <c r="GS79" s="302"/>
      <c r="GT79" s="302"/>
      <c r="GU79" s="302"/>
      <c r="GV79" s="303"/>
    </row>
    <row r="80" spans="1:204" ht="15" customHeight="1">
      <c r="A80" s="144" t="s">
        <v>67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5"/>
      <c r="BZ80" s="65" t="s">
        <v>197</v>
      </c>
      <c r="CA80" s="66"/>
      <c r="CB80" s="66"/>
      <c r="CC80" s="66"/>
      <c r="CD80" s="66"/>
      <c r="CE80" s="66"/>
      <c r="CF80" s="66"/>
      <c r="CG80" s="97">
        <v>273</v>
      </c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250"/>
      <c r="CS80" s="250"/>
      <c r="CT80" s="250"/>
      <c r="CU80" s="250"/>
      <c r="CV80" s="250"/>
      <c r="CW80" s="250"/>
      <c r="CX80" s="250"/>
      <c r="CY80" s="250"/>
      <c r="CZ80" s="250"/>
      <c r="DA80" s="250"/>
      <c r="DB80" s="250"/>
      <c r="DC80" s="250"/>
      <c r="DD80" s="250"/>
      <c r="DE80" s="250"/>
      <c r="DF80" s="250"/>
      <c r="DG80" s="250"/>
      <c r="DH80" s="250"/>
      <c r="DI80" s="250"/>
      <c r="DJ80" s="250"/>
      <c r="DK80" s="250"/>
      <c r="DL80" s="250"/>
      <c r="DM80" s="250"/>
      <c r="DN80" s="250"/>
      <c r="DO80" s="250"/>
      <c r="DP80" s="250"/>
      <c r="DQ80" s="250"/>
      <c r="DR80" s="250"/>
      <c r="DS80" s="250"/>
      <c r="DT80" s="250"/>
      <c r="DU80" s="250"/>
      <c r="DV80" s="250"/>
      <c r="DW80" s="250"/>
      <c r="DX80" s="250"/>
      <c r="DY80" s="250"/>
      <c r="DZ80" s="250"/>
      <c r="EA80" s="250"/>
      <c r="EB80" s="295"/>
      <c r="EC80" s="295"/>
      <c r="ED80" s="295"/>
      <c r="EE80" s="295"/>
      <c r="EF80" s="295"/>
      <c r="EG80" s="295"/>
      <c r="EH80" s="295"/>
      <c r="EI80" s="295"/>
      <c r="EJ80" s="295"/>
      <c r="EK80" s="295"/>
      <c r="EL80" s="295"/>
      <c r="EM80" s="295"/>
      <c r="EN80" s="295"/>
      <c r="EO80" s="295"/>
      <c r="EP80" s="295"/>
      <c r="EQ80" s="295"/>
      <c r="ER80" s="295"/>
      <c r="ES80" s="295"/>
      <c r="ET80" s="233">
        <f t="shared" si="1"/>
        <v>0</v>
      </c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4"/>
      <c r="FM80" s="222"/>
      <c r="FN80" s="223"/>
      <c r="FO80" s="223"/>
      <c r="FP80" s="223"/>
      <c r="FQ80" s="223"/>
      <c r="FR80" s="223"/>
      <c r="FS80" s="223"/>
      <c r="FT80" s="223"/>
      <c r="FU80" s="223"/>
      <c r="FV80" s="223"/>
      <c r="FW80" s="223"/>
      <c r="FX80" s="223"/>
      <c r="FY80" s="223"/>
      <c r="FZ80" s="223"/>
      <c r="GA80" s="223"/>
      <c r="GB80" s="223"/>
      <c r="GC80" s="223"/>
      <c r="GD80" s="224"/>
      <c r="GE80" s="304"/>
      <c r="GF80" s="305"/>
      <c r="GG80" s="305"/>
      <c r="GH80" s="305"/>
      <c r="GI80" s="305"/>
      <c r="GJ80" s="305"/>
      <c r="GK80" s="305"/>
      <c r="GL80" s="305"/>
      <c r="GM80" s="305"/>
      <c r="GN80" s="305"/>
      <c r="GO80" s="305"/>
      <c r="GP80" s="305"/>
      <c r="GQ80" s="305"/>
      <c r="GR80" s="305"/>
      <c r="GS80" s="305"/>
      <c r="GT80" s="305"/>
      <c r="GU80" s="305"/>
      <c r="GV80" s="306"/>
    </row>
    <row r="81" spans="1:186" ht="15" customHeight="1">
      <c r="A81" s="162" t="s">
        <v>160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3"/>
      <c r="BZ81" s="65" t="s">
        <v>69</v>
      </c>
      <c r="CA81" s="66"/>
      <c r="CB81" s="66"/>
      <c r="CC81" s="66"/>
      <c r="CD81" s="66"/>
      <c r="CE81" s="66"/>
      <c r="CF81" s="66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250"/>
      <c r="CS81" s="250"/>
      <c r="CT81" s="250"/>
      <c r="CU81" s="250"/>
      <c r="CV81" s="250"/>
      <c r="CW81" s="250"/>
      <c r="CX81" s="250"/>
      <c r="CY81" s="250"/>
      <c r="CZ81" s="250"/>
      <c r="DA81" s="250"/>
      <c r="DB81" s="250"/>
      <c r="DC81" s="250"/>
      <c r="DD81" s="250"/>
      <c r="DE81" s="250"/>
      <c r="DF81" s="250"/>
      <c r="DG81" s="250"/>
      <c r="DH81" s="250"/>
      <c r="DI81" s="250"/>
      <c r="DJ81" s="250"/>
      <c r="DK81" s="250"/>
      <c r="DL81" s="250"/>
      <c r="DM81" s="250"/>
      <c r="DN81" s="250"/>
      <c r="DO81" s="250"/>
      <c r="DP81" s="250"/>
      <c r="DQ81" s="250"/>
      <c r="DR81" s="250"/>
      <c r="DS81" s="250"/>
      <c r="DT81" s="250"/>
      <c r="DU81" s="250"/>
      <c r="DV81" s="250"/>
      <c r="DW81" s="250"/>
      <c r="DX81" s="250"/>
      <c r="DY81" s="250"/>
      <c r="DZ81" s="250"/>
      <c r="EA81" s="250"/>
      <c r="EB81" s="295"/>
      <c r="EC81" s="295"/>
      <c r="ED81" s="295"/>
      <c r="EE81" s="295"/>
      <c r="EF81" s="295"/>
      <c r="EG81" s="295"/>
      <c r="EH81" s="295"/>
      <c r="EI81" s="295"/>
      <c r="EJ81" s="295"/>
      <c r="EK81" s="295"/>
      <c r="EL81" s="295"/>
      <c r="EM81" s="295"/>
      <c r="EN81" s="295"/>
      <c r="EO81" s="295"/>
      <c r="EP81" s="295"/>
      <c r="EQ81" s="295"/>
      <c r="ER81" s="295"/>
      <c r="ES81" s="295"/>
      <c r="ET81" s="233">
        <f t="shared" si="1"/>
        <v>0</v>
      </c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4"/>
    </row>
    <row r="82" spans="1:186" ht="15" customHeight="1">
      <c r="A82" s="217" t="s">
        <v>199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8"/>
      <c r="BZ82" s="65" t="s">
        <v>198</v>
      </c>
      <c r="CA82" s="66"/>
      <c r="CB82" s="66"/>
      <c r="CC82" s="66"/>
      <c r="CD82" s="66"/>
      <c r="CE82" s="66"/>
      <c r="CF82" s="66"/>
      <c r="CG82" s="115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233">
        <f>CR85+CR109</f>
        <v>-1190</v>
      </c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>
        <f>DJ85+DJ109</f>
        <v>-213829.87000000058</v>
      </c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>
        <f>EB83-EB84</f>
        <v>0</v>
      </c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>
        <f t="shared" si="1"/>
        <v>-215019.87000000058</v>
      </c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4"/>
      <c r="FM82" s="308"/>
      <c r="FN82" s="308"/>
      <c r="FO82" s="308"/>
      <c r="FP82" s="308"/>
      <c r="FQ82" s="308"/>
      <c r="FR82" s="308"/>
      <c r="FS82" s="308"/>
      <c r="FT82" s="308"/>
      <c r="FU82" s="308"/>
      <c r="FV82" s="308"/>
      <c r="FW82" s="308"/>
      <c r="FX82" s="308"/>
      <c r="FY82" s="308"/>
      <c r="FZ82" s="308"/>
      <c r="GA82" s="308"/>
      <c r="GB82" s="48"/>
      <c r="GC82" s="48"/>
      <c r="GD82" s="48"/>
    </row>
    <row r="83" spans="1:186" ht="15" customHeight="1">
      <c r="A83" s="162" t="s">
        <v>142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3"/>
      <c r="BZ83" s="65" t="s">
        <v>200</v>
      </c>
      <c r="CA83" s="66"/>
      <c r="CB83" s="66"/>
      <c r="CC83" s="66"/>
      <c r="CD83" s="66"/>
      <c r="CE83" s="66"/>
      <c r="CF83" s="66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233">
        <f>CR16-CR42</f>
        <v>-1190</v>
      </c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>
        <f>DJ16-DJ42</f>
        <v>-213829.87000000011</v>
      </c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>
        <f>EB16-EB42</f>
        <v>0</v>
      </c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>
        <f t="shared" si="1"/>
        <v>-215019.87000000011</v>
      </c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4"/>
      <c r="FM83" s="300"/>
      <c r="FN83" s="300"/>
      <c r="FO83" s="300"/>
      <c r="FP83" s="300"/>
      <c r="FQ83" s="300"/>
      <c r="FR83" s="300"/>
      <c r="FS83" s="300"/>
      <c r="FT83" s="300"/>
      <c r="FU83" s="300"/>
      <c r="FV83" s="300"/>
      <c r="FW83" s="300"/>
      <c r="FX83" s="300"/>
      <c r="FY83" s="300"/>
      <c r="FZ83" s="300"/>
      <c r="GA83" s="300"/>
      <c r="GB83" s="300"/>
      <c r="GC83" s="300"/>
      <c r="GD83" s="300"/>
    </row>
    <row r="84" spans="1:186" ht="15" customHeight="1">
      <c r="A84" s="162" t="s">
        <v>71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3"/>
      <c r="BZ84" s="65" t="s">
        <v>201</v>
      </c>
      <c r="CA84" s="66"/>
      <c r="CB84" s="66"/>
      <c r="CC84" s="66"/>
      <c r="CD84" s="66"/>
      <c r="CE84" s="66"/>
      <c r="CF84" s="66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0"/>
      <c r="DK84" s="250"/>
      <c r="DL84" s="250"/>
      <c r="DM84" s="250"/>
      <c r="DN84" s="250"/>
      <c r="DO84" s="250"/>
      <c r="DP84" s="250"/>
      <c r="DQ84" s="250"/>
      <c r="DR84" s="250"/>
      <c r="DS84" s="250"/>
      <c r="DT84" s="250"/>
      <c r="DU84" s="250"/>
      <c r="DV84" s="250"/>
      <c r="DW84" s="250"/>
      <c r="DX84" s="250"/>
      <c r="DY84" s="250"/>
      <c r="DZ84" s="250"/>
      <c r="EA84" s="250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33">
        <f t="shared" si="1"/>
        <v>0</v>
      </c>
      <c r="EU84" s="233"/>
      <c r="EV84" s="233"/>
      <c r="EW84" s="233"/>
      <c r="EX84" s="233"/>
      <c r="EY84" s="233"/>
      <c r="EZ84" s="233"/>
      <c r="FA84" s="233"/>
      <c r="FB84" s="233"/>
      <c r="FC84" s="233"/>
      <c r="FD84" s="233"/>
      <c r="FE84" s="233"/>
      <c r="FF84" s="233"/>
      <c r="FG84" s="233"/>
      <c r="FH84" s="233"/>
      <c r="FI84" s="233"/>
      <c r="FJ84" s="233"/>
      <c r="FK84" s="234"/>
    </row>
    <row r="85" spans="1:186" ht="15" customHeight="1">
      <c r="A85" s="203" t="s">
        <v>234</v>
      </c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4"/>
      <c r="BZ85" s="65" t="s">
        <v>70</v>
      </c>
      <c r="CA85" s="66"/>
      <c r="CB85" s="66"/>
      <c r="CC85" s="66"/>
      <c r="CD85" s="66"/>
      <c r="CE85" s="66"/>
      <c r="CF85" s="66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233">
        <f>CR86+CR90+CR94+CR98+CR102</f>
        <v>0</v>
      </c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>
        <f>DJ86+DJ90+DJ94+DJ98+DJ102</f>
        <v>56728.270000000004</v>
      </c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33"/>
      <c r="DW85" s="233"/>
      <c r="DX85" s="233"/>
      <c r="DY85" s="233"/>
      <c r="DZ85" s="233"/>
      <c r="EA85" s="233"/>
      <c r="EB85" s="233">
        <f>EB86+EB90+EB94+EB98+EB102</f>
        <v>0</v>
      </c>
      <c r="EC85" s="233"/>
      <c r="ED85" s="233"/>
      <c r="EE85" s="233"/>
      <c r="EF85" s="233"/>
      <c r="EG85" s="233"/>
      <c r="EH85" s="233"/>
      <c r="EI85" s="233"/>
      <c r="EJ85" s="233"/>
      <c r="EK85" s="233"/>
      <c r="EL85" s="233"/>
      <c r="EM85" s="233"/>
      <c r="EN85" s="233"/>
      <c r="EO85" s="233"/>
      <c r="EP85" s="233"/>
      <c r="EQ85" s="233"/>
      <c r="ER85" s="233"/>
      <c r="ES85" s="233"/>
      <c r="ET85" s="233">
        <f t="shared" si="1"/>
        <v>56728.270000000004</v>
      </c>
      <c r="EU85" s="233"/>
      <c r="EV85" s="233"/>
      <c r="EW85" s="233"/>
      <c r="EX85" s="233"/>
      <c r="EY85" s="233"/>
      <c r="EZ85" s="233"/>
      <c r="FA85" s="233"/>
      <c r="FB85" s="233"/>
      <c r="FC85" s="233"/>
      <c r="FD85" s="233"/>
      <c r="FE85" s="233"/>
      <c r="FF85" s="233"/>
      <c r="FG85" s="233"/>
      <c r="FH85" s="233"/>
      <c r="FI85" s="233"/>
      <c r="FJ85" s="233"/>
      <c r="FK85" s="234"/>
    </row>
    <row r="86" spans="1:186" ht="15" customHeight="1">
      <c r="A86" s="213" t="s">
        <v>161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4"/>
      <c r="BZ86" s="65" t="s">
        <v>83</v>
      </c>
      <c r="CA86" s="66"/>
      <c r="CB86" s="66"/>
      <c r="CC86" s="66"/>
      <c r="CD86" s="66"/>
      <c r="CE86" s="66"/>
      <c r="CF86" s="66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233">
        <f>CR87-CR89</f>
        <v>0</v>
      </c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>
        <f>DJ87-DJ89</f>
        <v>1764.6300000000047</v>
      </c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33"/>
      <c r="DW86" s="233"/>
      <c r="DX86" s="233"/>
      <c r="DY86" s="233"/>
      <c r="DZ86" s="233"/>
      <c r="EA86" s="233"/>
      <c r="EB86" s="233">
        <f>EB87-EB89</f>
        <v>0</v>
      </c>
      <c r="EC86" s="233"/>
      <c r="ED86" s="233"/>
      <c r="EE86" s="233"/>
      <c r="EF86" s="233"/>
      <c r="EG86" s="233"/>
      <c r="EH86" s="233"/>
      <c r="EI86" s="233"/>
      <c r="EJ86" s="233"/>
      <c r="EK86" s="233"/>
      <c r="EL86" s="233"/>
      <c r="EM86" s="233"/>
      <c r="EN86" s="233"/>
      <c r="EO86" s="233"/>
      <c r="EP86" s="233"/>
      <c r="EQ86" s="233"/>
      <c r="ER86" s="233"/>
      <c r="ES86" s="233"/>
      <c r="ET86" s="233">
        <f t="shared" si="1"/>
        <v>1764.6300000000047</v>
      </c>
      <c r="EU86" s="233"/>
      <c r="EV86" s="233"/>
      <c r="EW86" s="233"/>
      <c r="EX86" s="233"/>
      <c r="EY86" s="233"/>
      <c r="EZ86" s="233"/>
      <c r="FA86" s="233"/>
      <c r="FB86" s="233"/>
      <c r="FC86" s="233"/>
      <c r="FD86" s="233"/>
      <c r="FE86" s="233"/>
      <c r="FF86" s="233"/>
      <c r="FG86" s="233"/>
      <c r="FH86" s="233"/>
      <c r="FI86" s="233"/>
      <c r="FJ86" s="233"/>
      <c r="FK86" s="234"/>
    </row>
    <row r="87" spans="1:186" ht="12" customHeight="1">
      <c r="A87" s="205" t="s">
        <v>23</v>
      </c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6"/>
      <c r="BZ87" s="79" t="s">
        <v>84</v>
      </c>
      <c r="CA87" s="80"/>
      <c r="CB87" s="80"/>
      <c r="CC87" s="80"/>
      <c r="CD87" s="80"/>
      <c r="CE87" s="80"/>
      <c r="CF87" s="81"/>
      <c r="CG87" s="73">
        <v>310</v>
      </c>
      <c r="CH87" s="74"/>
      <c r="CI87" s="74"/>
      <c r="CJ87" s="74"/>
      <c r="CK87" s="74"/>
      <c r="CL87" s="74"/>
      <c r="CM87" s="74"/>
      <c r="CN87" s="74"/>
      <c r="CO87" s="74"/>
      <c r="CP87" s="74"/>
      <c r="CQ87" s="75"/>
      <c r="CR87" s="235"/>
      <c r="CS87" s="236"/>
      <c r="CT87" s="236"/>
      <c r="CU87" s="236"/>
      <c r="CV87" s="236"/>
      <c r="CW87" s="236"/>
      <c r="CX87" s="236"/>
      <c r="CY87" s="236"/>
      <c r="CZ87" s="236"/>
      <c r="DA87" s="236"/>
      <c r="DB87" s="236"/>
      <c r="DC87" s="236"/>
      <c r="DD87" s="236"/>
      <c r="DE87" s="236"/>
      <c r="DF87" s="236"/>
      <c r="DG87" s="236"/>
      <c r="DH87" s="236"/>
      <c r="DI87" s="237"/>
      <c r="DJ87" s="235">
        <v>69946</v>
      </c>
      <c r="DK87" s="236"/>
      <c r="DL87" s="236"/>
      <c r="DM87" s="236"/>
      <c r="DN87" s="236"/>
      <c r="DO87" s="236"/>
      <c r="DP87" s="236"/>
      <c r="DQ87" s="236"/>
      <c r="DR87" s="236"/>
      <c r="DS87" s="236"/>
      <c r="DT87" s="236"/>
      <c r="DU87" s="236"/>
      <c r="DV87" s="236"/>
      <c r="DW87" s="236"/>
      <c r="DX87" s="236"/>
      <c r="DY87" s="236"/>
      <c r="DZ87" s="236"/>
      <c r="EA87" s="237"/>
      <c r="EB87" s="235"/>
      <c r="EC87" s="236"/>
      <c r="ED87" s="236"/>
      <c r="EE87" s="236"/>
      <c r="EF87" s="236"/>
      <c r="EG87" s="236"/>
      <c r="EH87" s="236"/>
      <c r="EI87" s="236"/>
      <c r="EJ87" s="236"/>
      <c r="EK87" s="236"/>
      <c r="EL87" s="236"/>
      <c r="EM87" s="236"/>
      <c r="EN87" s="236"/>
      <c r="EO87" s="236"/>
      <c r="EP87" s="236"/>
      <c r="EQ87" s="236"/>
      <c r="ER87" s="236"/>
      <c r="ES87" s="237"/>
      <c r="ET87" s="241">
        <f>SUM(CR87:ES88)</f>
        <v>69946</v>
      </c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3"/>
    </row>
    <row r="88" spans="1:186" ht="12" customHeight="1">
      <c r="A88" s="209" t="s">
        <v>73</v>
      </c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10"/>
      <c r="BZ88" s="82"/>
      <c r="CA88" s="83"/>
      <c r="CB88" s="83"/>
      <c r="CC88" s="83"/>
      <c r="CD88" s="83"/>
      <c r="CE88" s="83"/>
      <c r="CF88" s="84"/>
      <c r="CG88" s="76"/>
      <c r="CH88" s="77"/>
      <c r="CI88" s="77"/>
      <c r="CJ88" s="77"/>
      <c r="CK88" s="77"/>
      <c r="CL88" s="77"/>
      <c r="CM88" s="77"/>
      <c r="CN88" s="77"/>
      <c r="CO88" s="77"/>
      <c r="CP88" s="77"/>
      <c r="CQ88" s="78"/>
      <c r="CR88" s="238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40"/>
      <c r="DJ88" s="238"/>
      <c r="DK88" s="239"/>
      <c r="DL88" s="239"/>
      <c r="DM88" s="239"/>
      <c r="DN88" s="239"/>
      <c r="DO88" s="239"/>
      <c r="DP88" s="239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40"/>
      <c r="EB88" s="238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  <c r="ES88" s="240"/>
      <c r="ET88" s="244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6"/>
    </row>
    <row r="89" spans="1:186" ht="15" customHeight="1">
      <c r="A89" s="211" t="s">
        <v>74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2"/>
      <c r="BZ89" s="65" t="s">
        <v>85</v>
      </c>
      <c r="CA89" s="66"/>
      <c r="CB89" s="66"/>
      <c r="CC89" s="66"/>
      <c r="CD89" s="66"/>
      <c r="CE89" s="66"/>
      <c r="CF89" s="66"/>
      <c r="CG89" s="97">
        <v>410</v>
      </c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250"/>
      <c r="CS89" s="250"/>
      <c r="CT89" s="250"/>
      <c r="CU89" s="250"/>
      <c r="CV89" s="250"/>
      <c r="CW89" s="250"/>
      <c r="CX89" s="250"/>
      <c r="CY89" s="250"/>
      <c r="CZ89" s="250"/>
      <c r="DA89" s="250"/>
      <c r="DB89" s="250"/>
      <c r="DC89" s="250"/>
      <c r="DD89" s="250"/>
      <c r="DE89" s="250"/>
      <c r="DF89" s="250"/>
      <c r="DG89" s="250"/>
      <c r="DH89" s="250"/>
      <c r="DI89" s="250"/>
      <c r="DJ89" s="250">
        <v>68181.37</v>
      </c>
      <c r="DK89" s="250"/>
      <c r="DL89" s="250"/>
      <c r="DM89" s="250"/>
      <c r="DN89" s="250"/>
      <c r="DO89" s="250"/>
      <c r="DP89" s="250"/>
      <c r="DQ89" s="250"/>
      <c r="DR89" s="250"/>
      <c r="DS89" s="250"/>
      <c r="DT89" s="250"/>
      <c r="DU89" s="250"/>
      <c r="DV89" s="250"/>
      <c r="DW89" s="250"/>
      <c r="DX89" s="250"/>
      <c r="DY89" s="250"/>
      <c r="DZ89" s="250"/>
      <c r="EA89" s="250"/>
      <c r="EB89" s="250"/>
      <c r="EC89" s="250"/>
      <c r="ED89" s="250"/>
      <c r="EE89" s="250"/>
      <c r="EF89" s="250"/>
      <c r="EG89" s="250"/>
      <c r="EH89" s="250"/>
      <c r="EI89" s="250"/>
      <c r="EJ89" s="250"/>
      <c r="EK89" s="250"/>
      <c r="EL89" s="250"/>
      <c r="EM89" s="250"/>
      <c r="EN89" s="250"/>
      <c r="EO89" s="250"/>
      <c r="EP89" s="250"/>
      <c r="EQ89" s="250"/>
      <c r="ER89" s="250"/>
      <c r="ES89" s="250"/>
      <c r="ET89" s="233">
        <f>SUM(CR89:ES89)</f>
        <v>68181.37</v>
      </c>
      <c r="EU89" s="233"/>
      <c r="EV89" s="233"/>
      <c r="EW89" s="233"/>
      <c r="EX89" s="233"/>
      <c r="EY89" s="233"/>
      <c r="EZ89" s="233"/>
      <c r="FA89" s="233"/>
      <c r="FB89" s="233"/>
      <c r="FC89" s="233"/>
      <c r="FD89" s="233"/>
      <c r="FE89" s="233"/>
      <c r="FF89" s="233"/>
      <c r="FG89" s="233"/>
      <c r="FH89" s="233"/>
      <c r="FI89" s="233"/>
      <c r="FJ89" s="233"/>
      <c r="FK89" s="234"/>
    </row>
    <row r="90" spans="1:186" ht="15" customHeight="1">
      <c r="A90" s="213" t="s">
        <v>75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4"/>
      <c r="BZ90" s="65" t="s">
        <v>86</v>
      </c>
      <c r="CA90" s="66"/>
      <c r="CB90" s="66"/>
      <c r="CC90" s="66"/>
      <c r="CD90" s="66"/>
      <c r="CE90" s="66"/>
      <c r="CF90" s="66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233">
        <f>CR91-CR93</f>
        <v>0</v>
      </c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>
        <f>DJ91-DJ93</f>
        <v>0</v>
      </c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33"/>
      <c r="DW90" s="233"/>
      <c r="DX90" s="233"/>
      <c r="DY90" s="233"/>
      <c r="DZ90" s="233"/>
      <c r="EA90" s="233"/>
      <c r="EB90" s="233">
        <f>EB91-EB93</f>
        <v>0</v>
      </c>
      <c r="EC90" s="233"/>
      <c r="ED90" s="233"/>
      <c r="EE90" s="233"/>
      <c r="EF90" s="233"/>
      <c r="EG90" s="233"/>
      <c r="EH90" s="233"/>
      <c r="EI90" s="233"/>
      <c r="EJ90" s="233"/>
      <c r="EK90" s="233"/>
      <c r="EL90" s="233"/>
      <c r="EM90" s="233"/>
      <c r="EN90" s="233"/>
      <c r="EO90" s="233"/>
      <c r="EP90" s="233"/>
      <c r="EQ90" s="233"/>
      <c r="ER90" s="233"/>
      <c r="ES90" s="233"/>
      <c r="ET90" s="233">
        <f>SUM(CR90:ES90)</f>
        <v>0</v>
      </c>
      <c r="EU90" s="233"/>
      <c r="EV90" s="233"/>
      <c r="EW90" s="233"/>
      <c r="EX90" s="233"/>
      <c r="EY90" s="233"/>
      <c r="EZ90" s="233"/>
      <c r="FA90" s="233"/>
      <c r="FB90" s="233"/>
      <c r="FC90" s="233"/>
      <c r="FD90" s="233"/>
      <c r="FE90" s="233"/>
      <c r="FF90" s="233"/>
      <c r="FG90" s="233"/>
      <c r="FH90" s="233"/>
      <c r="FI90" s="233"/>
      <c r="FJ90" s="233"/>
      <c r="FK90" s="234"/>
    </row>
    <row r="91" spans="1:186" ht="12" customHeight="1">
      <c r="A91" s="205" t="s">
        <v>23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6"/>
      <c r="BZ91" s="79" t="s">
        <v>87</v>
      </c>
      <c r="CA91" s="80"/>
      <c r="CB91" s="80"/>
      <c r="CC91" s="80"/>
      <c r="CD91" s="80"/>
      <c r="CE91" s="80"/>
      <c r="CF91" s="81"/>
      <c r="CG91" s="73">
        <v>320</v>
      </c>
      <c r="CH91" s="74"/>
      <c r="CI91" s="74"/>
      <c r="CJ91" s="74"/>
      <c r="CK91" s="74"/>
      <c r="CL91" s="74"/>
      <c r="CM91" s="74"/>
      <c r="CN91" s="74"/>
      <c r="CO91" s="74"/>
      <c r="CP91" s="74"/>
      <c r="CQ91" s="75"/>
      <c r="CR91" s="235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7"/>
      <c r="DJ91" s="235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36"/>
      <c r="DX91" s="236"/>
      <c r="DY91" s="236"/>
      <c r="DZ91" s="236"/>
      <c r="EA91" s="237"/>
      <c r="EB91" s="235"/>
      <c r="EC91" s="236"/>
      <c r="ED91" s="236"/>
      <c r="EE91" s="236"/>
      <c r="EF91" s="236"/>
      <c r="EG91" s="236"/>
      <c r="EH91" s="236"/>
      <c r="EI91" s="236"/>
      <c r="EJ91" s="236"/>
      <c r="EK91" s="236"/>
      <c r="EL91" s="236"/>
      <c r="EM91" s="236"/>
      <c r="EN91" s="236"/>
      <c r="EO91" s="236"/>
      <c r="EP91" s="236"/>
      <c r="EQ91" s="236"/>
      <c r="ER91" s="236"/>
      <c r="ES91" s="237"/>
      <c r="ET91" s="241">
        <f>SUM(CR91:ES92)</f>
        <v>0</v>
      </c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3"/>
    </row>
    <row r="92" spans="1:186" ht="12" customHeight="1">
      <c r="A92" s="209" t="s">
        <v>76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10"/>
      <c r="BZ92" s="82"/>
      <c r="CA92" s="83"/>
      <c r="CB92" s="83"/>
      <c r="CC92" s="83"/>
      <c r="CD92" s="83"/>
      <c r="CE92" s="83"/>
      <c r="CF92" s="84"/>
      <c r="CG92" s="76"/>
      <c r="CH92" s="77"/>
      <c r="CI92" s="77"/>
      <c r="CJ92" s="77"/>
      <c r="CK92" s="77"/>
      <c r="CL92" s="77"/>
      <c r="CM92" s="77"/>
      <c r="CN92" s="77"/>
      <c r="CO92" s="77"/>
      <c r="CP92" s="77"/>
      <c r="CQ92" s="78"/>
      <c r="CR92" s="238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40"/>
      <c r="DJ92" s="238"/>
      <c r="DK92" s="239"/>
      <c r="DL92" s="239"/>
      <c r="DM92" s="239"/>
      <c r="DN92" s="239"/>
      <c r="DO92" s="239"/>
      <c r="DP92" s="239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40"/>
      <c r="EB92" s="238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  <c r="ES92" s="240"/>
      <c r="ET92" s="244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6"/>
    </row>
    <row r="93" spans="1:186" ht="15" customHeight="1">
      <c r="A93" s="211" t="s">
        <v>77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2"/>
      <c r="BZ93" s="65" t="s">
        <v>88</v>
      </c>
      <c r="CA93" s="66"/>
      <c r="CB93" s="66"/>
      <c r="CC93" s="66"/>
      <c r="CD93" s="66"/>
      <c r="CE93" s="66"/>
      <c r="CF93" s="66"/>
      <c r="CG93" s="97">
        <v>420</v>
      </c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250"/>
      <c r="CS93" s="250"/>
      <c r="CT93" s="250"/>
      <c r="CU93" s="250"/>
      <c r="CV93" s="250"/>
      <c r="CW93" s="250"/>
      <c r="CX93" s="250"/>
      <c r="CY93" s="250"/>
      <c r="CZ93" s="250"/>
      <c r="DA93" s="250"/>
      <c r="DB93" s="250"/>
      <c r="DC93" s="250"/>
      <c r="DD93" s="250"/>
      <c r="DE93" s="250"/>
      <c r="DF93" s="250"/>
      <c r="DG93" s="250"/>
      <c r="DH93" s="250"/>
      <c r="DI93" s="250"/>
      <c r="DJ93" s="250"/>
      <c r="DK93" s="250"/>
      <c r="DL93" s="250"/>
      <c r="DM93" s="250"/>
      <c r="DN93" s="250"/>
      <c r="DO93" s="250"/>
      <c r="DP93" s="250"/>
      <c r="DQ93" s="250"/>
      <c r="DR93" s="250"/>
      <c r="DS93" s="250"/>
      <c r="DT93" s="250"/>
      <c r="DU93" s="250"/>
      <c r="DV93" s="250"/>
      <c r="DW93" s="250"/>
      <c r="DX93" s="250"/>
      <c r="DY93" s="250"/>
      <c r="DZ93" s="250"/>
      <c r="EA93" s="250"/>
      <c r="EB93" s="250"/>
      <c r="EC93" s="250"/>
      <c r="ED93" s="250"/>
      <c r="EE93" s="250"/>
      <c r="EF93" s="250"/>
      <c r="EG93" s="250"/>
      <c r="EH93" s="250"/>
      <c r="EI93" s="250"/>
      <c r="EJ93" s="250"/>
      <c r="EK93" s="250"/>
      <c r="EL93" s="250"/>
      <c r="EM93" s="250"/>
      <c r="EN93" s="250"/>
      <c r="EO93" s="250"/>
      <c r="EP93" s="250"/>
      <c r="EQ93" s="250"/>
      <c r="ER93" s="250"/>
      <c r="ES93" s="250"/>
      <c r="ET93" s="233">
        <f>SUM(CR93:ES93)</f>
        <v>0</v>
      </c>
      <c r="EU93" s="233"/>
      <c r="EV93" s="233"/>
      <c r="EW93" s="233"/>
      <c r="EX93" s="233"/>
      <c r="EY93" s="233"/>
      <c r="EZ93" s="233"/>
      <c r="FA93" s="233"/>
      <c r="FB93" s="233"/>
      <c r="FC93" s="233"/>
      <c r="FD93" s="233"/>
      <c r="FE93" s="233"/>
      <c r="FF93" s="233"/>
      <c r="FG93" s="233"/>
      <c r="FH93" s="233"/>
      <c r="FI93" s="233"/>
      <c r="FJ93" s="233"/>
      <c r="FK93" s="234"/>
    </row>
    <row r="94" spans="1:186" ht="15" customHeight="1">
      <c r="A94" s="213" t="s">
        <v>72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4"/>
      <c r="BZ94" s="65" t="s">
        <v>89</v>
      </c>
      <c r="CA94" s="66"/>
      <c r="CB94" s="66"/>
      <c r="CC94" s="66"/>
      <c r="CD94" s="66"/>
      <c r="CE94" s="66"/>
      <c r="CF94" s="66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233">
        <f>CR95-CR97</f>
        <v>0</v>
      </c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>
        <f>DJ95-DJ97</f>
        <v>0</v>
      </c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33"/>
      <c r="DW94" s="233"/>
      <c r="DX94" s="233"/>
      <c r="DY94" s="233"/>
      <c r="DZ94" s="233"/>
      <c r="EA94" s="233"/>
      <c r="EB94" s="233">
        <f>EB95-EB97</f>
        <v>0</v>
      </c>
      <c r="EC94" s="233"/>
      <c r="ED94" s="233"/>
      <c r="EE94" s="233"/>
      <c r="EF94" s="233"/>
      <c r="EG94" s="233"/>
      <c r="EH94" s="233"/>
      <c r="EI94" s="233"/>
      <c r="EJ94" s="233"/>
      <c r="EK94" s="233"/>
      <c r="EL94" s="233"/>
      <c r="EM94" s="233"/>
      <c r="EN94" s="233"/>
      <c r="EO94" s="233"/>
      <c r="EP94" s="233"/>
      <c r="EQ94" s="233"/>
      <c r="ER94" s="233"/>
      <c r="ES94" s="233"/>
      <c r="ET94" s="233">
        <f>SUM(CR94:ES94)</f>
        <v>0</v>
      </c>
      <c r="EU94" s="233"/>
      <c r="EV94" s="233"/>
      <c r="EW94" s="233"/>
      <c r="EX94" s="233"/>
      <c r="EY94" s="233"/>
      <c r="EZ94" s="233"/>
      <c r="FA94" s="233"/>
      <c r="FB94" s="233"/>
      <c r="FC94" s="233"/>
      <c r="FD94" s="233"/>
      <c r="FE94" s="233"/>
      <c r="FF94" s="233"/>
      <c r="FG94" s="233"/>
      <c r="FH94" s="233"/>
      <c r="FI94" s="233"/>
      <c r="FJ94" s="233"/>
      <c r="FK94" s="234"/>
    </row>
    <row r="95" spans="1:186" ht="12" customHeight="1">
      <c r="A95" s="205" t="s">
        <v>23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6"/>
      <c r="BZ95" s="79" t="s">
        <v>90</v>
      </c>
      <c r="CA95" s="80"/>
      <c r="CB95" s="80"/>
      <c r="CC95" s="80"/>
      <c r="CD95" s="80"/>
      <c r="CE95" s="80"/>
      <c r="CF95" s="81"/>
      <c r="CG95" s="73">
        <v>330</v>
      </c>
      <c r="CH95" s="74"/>
      <c r="CI95" s="74"/>
      <c r="CJ95" s="74"/>
      <c r="CK95" s="74"/>
      <c r="CL95" s="74"/>
      <c r="CM95" s="74"/>
      <c r="CN95" s="74"/>
      <c r="CO95" s="74"/>
      <c r="CP95" s="74"/>
      <c r="CQ95" s="75"/>
      <c r="CR95" s="235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7"/>
      <c r="DJ95" s="235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36"/>
      <c r="DX95" s="236"/>
      <c r="DY95" s="236"/>
      <c r="DZ95" s="236"/>
      <c r="EA95" s="237"/>
      <c r="EB95" s="235"/>
      <c r="EC95" s="236"/>
      <c r="ED95" s="236"/>
      <c r="EE95" s="236"/>
      <c r="EF95" s="236"/>
      <c r="EG95" s="236"/>
      <c r="EH95" s="236"/>
      <c r="EI95" s="236"/>
      <c r="EJ95" s="236"/>
      <c r="EK95" s="236"/>
      <c r="EL95" s="236"/>
      <c r="EM95" s="236"/>
      <c r="EN95" s="236"/>
      <c r="EO95" s="236"/>
      <c r="EP95" s="236"/>
      <c r="EQ95" s="236"/>
      <c r="ER95" s="236"/>
      <c r="ES95" s="237"/>
      <c r="ET95" s="241">
        <f>SUM(CR95:ES96)</f>
        <v>0</v>
      </c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3"/>
    </row>
    <row r="96" spans="1:186" ht="12" customHeight="1">
      <c r="A96" s="209" t="s">
        <v>78</v>
      </c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10"/>
      <c r="BZ96" s="82"/>
      <c r="CA96" s="83"/>
      <c r="CB96" s="83"/>
      <c r="CC96" s="83"/>
      <c r="CD96" s="83"/>
      <c r="CE96" s="83"/>
      <c r="CF96" s="84"/>
      <c r="CG96" s="76"/>
      <c r="CH96" s="77"/>
      <c r="CI96" s="77"/>
      <c r="CJ96" s="77"/>
      <c r="CK96" s="77"/>
      <c r="CL96" s="77"/>
      <c r="CM96" s="77"/>
      <c r="CN96" s="77"/>
      <c r="CO96" s="77"/>
      <c r="CP96" s="77"/>
      <c r="CQ96" s="78"/>
      <c r="CR96" s="238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40"/>
      <c r="DJ96" s="238"/>
      <c r="DK96" s="239"/>
      <c r="DL96" s="239"/>
      <c r="DM96" s="239"/>
      <c r="DN96" s="239"/>
      <c r="DO96" s="239"/>
      <c r="DP96" s="239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40"/>
      <c r="EB96" s="238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  <c r="ES96" s="240"/>
      <c r="ET96" s="244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6"/>
    </row>
    <row r="97" spans="1:194" ht="15" customHeight="1">
      <c r="A97" s="211" t="s">
        <v>79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2"/>
      <c r="BZ97" s="65" t="s">
        <v>91</v>
      </c>
      <c r="CA97" s="66"/>
      <c r="CB97" s="66"/>
      <c r="CC97" s="66"/>
      <c r="CD97" s="66"/>
      <c r="CE97" s="66"/>
      <c r="CF97" s="66"/>
      <c r="CG97" s="97">
        <v>430</v>
      </c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250"/>
      <c r="CS97" s="250"/>
      <c r="CT97" s="250"/>
      <c r="CU97" s="250"/>
      <c r="CV97" s="250"/>
      <c r="CW97" s="250"/>
      <c r="CX97" s="250"/>
      <c r="CY97" s="250"/>
      <c r="CZ97" s="250"/>
      <c r="DA97" s="250"/>
      <c r="DB97" s="250"/>
      <c r="DC97" s="250"/>
      <c r="DD97" s="250"/>
      <c r="DE97" s="250"/>
      <c r="DF97" s="250"/>
      <c r="DG97" s="250"/>
      <c r="DH97" s="250"/>
      <c r="DI97" s="250"/>
      <c r="DJ97" s="250"/>
      <c r="DK97" s="250"/>
      <c r="DL97" s="250"/>
      <c r="DM97" s="250"/>
      <c r="DN97" s="250"/>
      <c r="DO97" s="250"/>
      <c r="DP97" s="250"/>
      <c r="DQ97" s="250"/>
      <c r="DR97" s="250"/>
      <c r="DS97" s="250"/>
      <c r="DT97" s="250"/>
      <c r="DU97" s="250"/>
      <c r="DV97" s="250"/>
      <c r="DW97" s="250"/>
      <c r="DX97" s="250"/>
      <c r="DY97" s="250"/>
      <c r="DZ97" s="250"/>
      <c r="EA97" s="250"/>
      <c r="EB97" s="250"/>
      <c r="EC97" s="250"/>
      <c r="ED97" s="250"/>
      <c r="EE97" s="250"/>
      <c r="EF97" s="250"/>
      <c r="EG97" s="250"/>
      <c r="EH97" s="250"/>
      <c r="EI97" s="250"/>
      <c r="EJ97" s="250"/>
      <c r="EK97" s="250"/>
      <c r="EL97" s="250"/>
      <c r="EM97" s="250"/>
      <c r="EN97" s="250"/>
      <c r="EO97" s="250"/>
      <c r="EP97" s="250"/>
      <c r="EQ97" s="250"/>
      <c r="ER97" s="250"/>
      <c r="ES97" s="250"/>
      <c r="ET97" s="233">
        <f>SUM(CR97:ES97)</f>
        <v>0</v>
      </c>
      <c r="EU97" s="233"/>
      <c r="EV97" s="233"/>
      <c r="EW97" s="233"/>
      <c r="EX97" s="233"/>
      <c r="EY97" s="233"/>
      <c r="EZ97" s="233"/>
      <c r="FA97" s="233"/>
      <c r="FB97" s="233"/>
      <c r="FC97" s="233"/>
      <c r="FD97" s="233"/>
      <c r="FE97" s="233"/>
      <c r="FF97" s="233"/>
      <c r="FG97" s="233"/>
      <c r="FH97" s="233"/>
      <c r="FI97" s="233"/>
      <c r="FJ97" s="233"/>
      <c r="FK97" s="234"/>
    </row>
    <row r="98" spans="1:194" ht="15" customHeight="1">
      <c r="A98" s="213" t="s">
        <v>80</v>
      </c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4"/>
      <c r="BZ98" s="65" t="s">
        <v>92</v>
      </c>
      <c r="CA98" s="66"/>
      <c r="CB98" s="66"/>
      <c r="CC98" s="66"/>
      <c r="CD98" s="66"/>
      <c r="CE98" s="66"/>
      <c r="CF98" s="66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233">
        <f>CR99-CR101</f>
        <v>0</v>
      </c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>
        <f>DJ99-DJ101</f>
        <v>54963.64</v>
      </c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33"/>
      <c r="DW98" s="233"/>
      <c r="DX98" s="233"/>
      <c r="DY98" s="233"/>
      <c r="DZ98" s="233"/>
      <c r="EA98" s="233"/>
      <c r="EB98" s="233">
        <f>EB99-EB101</f>
        <v>0</v>
      </c>
      <c r="EC98" s="233"/>
      <c r="ED98" s="233"/>
      <c r="EE98" s="233"/>
      <c r="EF98" s="233"/>
      <c r="EG98" s="233"/>
      <c r="EH98" s="233"/>
      <c r="EI98" s="233"/>
      <c r="EJ98" s="233"/>
      <c r="EK98" s="233"/>
      <c r="EL98" s="233"/>
      <c r="EM98" s="233"/>
      <c r="EN98" s="233"/>
      <c r="EO98" s="233"/>
      <c r="EP98" s="233"/>
      <c r="EQ98" s="233"/>
      <c r="ER98" s="233"/>
      <c r="ES98" s="233"/>
      <c r="ET98" s="233">
        <f>SUM(CR98:ES98)</f>
        <v>54963.64</v>
      </c>
      <c r="EU98" s="233"/>
      <c r="EV98" s="233"/>
      <c r="EW98" s="233"/>
      <c r="EX98" s="233"/>
      <c r="EY98" s="233"/>
      <c r="EZ98" s="233"/>
      <c r="FA98" s="233"/>
      <c r="FB98" s="233"/>
      <c r="FC98" s="233"/>
      <c r="FD98" s="233"/>
      <c r="FE98" s="233"/>
      <c r="FF98" s="233"/>
      <c r="FG98" s="233"/>
      <c r="FH98" s="233"/>
      <c r="FI98" s="233"/>
      <c r="FJ98" s="233"/>
      <c r="FK98" s="234"/>
    </row>
    <row r="99" spans="1:194" ht="12" customHeight="1">
      <c r="A99" s="205" t="s">
        <v>23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6"/>
      <c r="BZ99" s="79" t="s">
        <v>93</v>
      </c>
      <c r="CA99" s="80"/>
      <c r="CB99" s="80"/>
      <c r="CC99" s="80"/>
      <c r="CD99" s="80"/>
      <c r="CE99" s="80"/>
      <c r="CF99" s="81"/>
      <c r="CG99" s="73">
        <v>340</v>
      </c>
      <c r="CH99" s="74"/>
      <c r="CI99" s="74"/>
      <c r="CJ99" s="74"/>
      <c r="CK99" s="74"/>
      <c r="CL99" s="74"/>
      <c r="CM99" s="74"/>
      <c r="CN99" s="74"/>
      <c r="CO99" s="74"/>
      <c r="CP99" s="74"/>
      <c r="CQ99" s="75"/>
      <c r="CR99" s="235"/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7"/>
      <c r="DJ99" s="235">
        <v>68662.06</v>
      </c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36"/>
      <c r="DX99" s="236"/>
      <c r="DY99" s="236"/>
      <c r="DZ99" s="236"/>
      <c r="EA99" s="237"/>
      <c r="EB99" s="235"/>
      <c r="EC99" s="236"/>
      <c r="ED99" s="236"/>
      <c r="EE99" s="236"/>
      <c r="EF99" s="236"/>
      <c r="EG99" s="236"/>
      <c r="EH99" s="236"/>
      <c r="EI99" s="236"/>
      <c r="EJ99" s="236"/>
      <c r="EK99" s="236"/>
      <c r="EL99" s="236"/>
      <c r="EM99" s="236"/>
      <c r="EN99" s="236"/>
      <c r="EO99" s="236"/>
      <c r="EP99" s="236"/>
      <c r="EQ99" s="236"/>
      <c r="ER99" s="236"/>
      <c r="ES99" s="237"/>
      <c r="ET99" s="241">
        <f>SUM(CR99:ES100)</f>
        <v>68662.06</v>
      </c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3"/>
    </row>
    <row r="100" spans="1:194" ht="12" customHeight="1">
      <c r="A100" s="209" t="s">
        <v>81</v>
      </c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10"/>
      <c r="BZ100" s="82"/>
      <c r="CA100" s="83"/>
      <c r="CB100" s="83"/>
      <c r="CC100" s="83"/>
      <c r="CD100" s="83"/>
      <c r="CE100" s="83"/>
      <c r="CF100" s="84"/>
      <c r="CG100" s="76"/>
      <c r="CH100" s="77"/>
      <c r="CI100" s="77"/>
      <c r="CJ100" s="77"/>
      <c r="CK100" s="77"/>
      <c r="CL100" s="77"/>
      <c r="CM100" s="77"/>
      <c r="CN100" s="77"/>
      <c r="CO100" s="77"/>
      <c r="CP100" s="77"/>
      <c r="CQ100" s="78"/>
      <c r="CR100" s="238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40"/>
      <c r="DJ100" s="238"/>
      <c r="DK100" s="239"/>
      <c r="DL100" s="239"/>
      <c r="DM100" s="239"/>
      <c r="DN100" s="239"/>
      <c r="DO100" s="239"/>
      <c r="DP100" s="239"/>
      <c r="DQ100" s="239"/>
      <c r="DR100" s="239"/>
      <c r="DS100" s="239"/>
      <c r="DT100" s="239"/>
      <c r="DU100" s="239"/>
      <c r="DV100" s="239"/>
      <c r="DW100" s="239"/>
      <c r="DX100" s="239"/>
      <c r="DY100" s="239"/>
      <c r="DZ100" s="239"/>
      <c r="EA100" s="240"/>
      <c r="EB100" s="238"/>
      <c r="EC100" s="239"/>
      <c r="ED100" s="239"/>
      <c r="EE100" s="239"/>
      <c r="EF100" s="239"/>
      <c r="EG100" s="239"/>
      <c r="EH100" s="239"/>
      <c r="EI100" s="239"/>
      <c r="EJ100" s="239"/>
      <c r="EK100" s="239"/>
      <c r="EL100" s="239"/>
      <c r="EM100" s="239"/>
      <c r="EN100" s="239"/>
      <c r="EO100" s="239"/>
      <c r="EP100" s="239"/>
      <c r="EQ100" s="239"/>
      <c r="ER100" s="239"/>
      <c r="ES100" s="240"/>
      <c r="ET100" s="244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6"/>
    </row>
    <row r="101" spans="1:194" ht="15" customHeight="1">
      <c r="A101" s="211" t="s">
        <v>82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2"/>
      <c r="BZ101" s="65" t="s">
        <v>94</v>
      </c>
      <c r="CA101" s="66"/>
      <c r="CB101" s="66"/>
      <c r="CC101" s="66"/>
      <c r="CD101" s="66"/>
      <c r="CE101" s="66"/>
      <c r="CF101" s="66"/>
      <c r="CG101" s="97">
        <v>440</v>
      </c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250"/>
      <c r="CS101" s="250"/>
      <c r="CT101" s="250"/>
      <c r="CU101" s="250"/>
      <c r="CV101" s="250"/>
      <c r="CW101" s="250"/>
      <c r="CX101" s="250"/>
      <c r="CY101" s="250"/>
      <c r="CZ101" s="250"/>
      <c r="DA101" s="250"/>
      <c r="DB101" s="250"/>
      <c r="DC101" s="250"/>
      <c r="DD101" s="250"/>
      <c r="DE101" s="250"/>
      <c r="DF101" s="250"/>
      <c r="DG101" s="250"/>
      <c r="DH101" s="250"/>
      <c r="DI101" s="250"/>
      <c r="DJ101" s="250">
        <v>13698.42</v>
      </c>
      <c r="DK101" s="250"/>
      <c r="DL101" s="250"/>
      <c r="DM101" s="250"/>
      <c r="DN101" s="250"/>
      <c r="DO101" s="250"/>
      <c r="DP101" s="250"/>
      <c r="DQ101" s="250"/>
      <c r="DR101" s="250"/>
      <c r="DS101" s="250"/>
      <c r="DT101" s="250"/>
      <c r="DU101" s="250"/>
      <c r="DV101" s="250"/>
      <c r="DW101" s="250"/>
      <c r="DX101" s="250"/>
      <c r="DY101" s="250"/>
      <c r="DZ101" s="250"/>
      <c r="EA101" s="250"/>
      <c r="EB101" s="250"/>
      <c r="EC101" s="250"/>
      <c r="ED101" s="250"/>
      <c r="EE101" s="250"/>
      <c r="EF101" s="250"/>
      <c r="EG101" s="250"/>
      <c r="EH101" s="250"/>
      <c r="EI101" s="250"/>
      <c r="EJ101" s="250"/>
      <c r="EK101" s="250"/>
      <c r="EL101" s="250"/>
      <c r="EM101" s="250"/>
      <c r="EN101" s="250"/>
      <c r="EO101" s="250"/>
      <c r="EP101" s="250"/>
      <c r="EQ101" s="250"/>
      <c r="ER101" s="250"/>
      <c r="ES101" s="250"/>
      <c r="ET101" s="233">
        <f>SUM(CR101:ES101)</f>
        <v>13698.42</v>
      </c>
      <c r="EU101" s="233"/>
      <c r="EV101" s="233"/>
      <c r="EW101" s="233"/>
      <c r="EX101" s="233"/>
      <c r="EY101" s="233"/>
      <c r="EZ101" s="233"/>
      <c r="FA101" s="233"/>
      <c r="FB101" s="233"/>
      <c r="FC101" s="233"/>
      <c r="FD101" s="233"/>
      <c r="FE101" s="233"/>
      <c r="FF101" s="233"/>
      <c r="FG101" s="233"/>
      <c r="FH101" s="233"/>
      <c r="FI101" s="233"/>
      <c r="FJ101" s="233"/>
      <c r="FK101" s="234"/>
    </row>
    <row r="102" spans="1:194" ht="15" customHeight="1">
      <c r="A102" s="213" t="s">
        <v>202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4"/>
      <c r="BZ102" s="65" t="s">
        <v>203</v>
      </c>
      <c r="CA102" s="66"/>
      <c r="CB102" s="66"/>
      <c r="CC102" s="66"/>
      <c r="CD102" s="66"/>
      <c r="CE102" s="66"/>
      <c r="CF102" s="66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233">
        <f>CR103-CR105</f>
        <v>0</v>
      </c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>
        <f>DJ103-DJ105</f>
        <v>0</v>
      </c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33"/>
      <c r="DW102" s="233"/>
      <c r="DX102" s="233"/>
      <c r="DY102" s="233"/>
      <c r="DZ102" s="233"/>
      <c r="EA102" s="233"/>
      <c r="EB102" s="233">
        <f>EB103-EB105</f>
        <v>0</v>
      </c>
      <c r="EC102" s="233"/>
      <c r="ED102" s="233"/>
      <c r="EE102" s="233"/>
      <c r="EF102" s="233"/>
      <c r="EG102" s="233"/>
      <c r="EH102" s="233"/>
      <c r="EI102" s="233"/>
      <c r="EJ102" s="233"/>
      <c r="EK102" s="233"/>
      <c r="EL102" s="233"/>
      <c r="EM102" s="233"/>
      <c r="EN102" s="233"/>
      <c r="EO102" s="233"/>
      <c r="EP102" s="233"/>
      <c r="EQ102" s="233"/>
      <c r="ER102" s="233"/>
      <c r="ES102" s="233"/>
      <c r="ET102" s="233">
        <f>SUM(CR102:ES102)</f>
        <v>0</v>
      </c>
      <c r="EU102" s="233"/>
      <c r="EV102" s="233"/>
      <c r="EW102" s="233"/>
      <c r="EX102" s="233"/>
      <c r="EY102" s="233"/>
      <c r="EZ102" s="233"/>
      <c r="FA102" s="233"/>
      <c r="FB102" s="233"/>
      <c r="FC102" s="233"/>
      <c r="FD102" s="233"/>
      <c r="FE102" s="233"/>
      <c r="FF102" s="233"/>
      <c r="FG102" s="233"/>
      <c r="FH102" s="233"/>
      <c r="FI102" s="233"/>
      <c r="FJ102" s="233"/>
      <c r="FK102" s="234"/>
    </row>
    <row r="103" spans="1:194" ht="12" customHeight="1">
      <c r="A103" s="205" t="s">
        <v>23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6"/>
      <c r="BZ103" s="79" t="s">
        <v>206</v>
      </c>
      <c r="CA103" s="80"/>
      <c r="CB103" s="80"/>
      <c r="CC103" s="80"/>
      <c r="CD103" s="80"/>
      <c r="CE103" s="80"/>
      <c r="CF103" s="81"/>
      <c r="CG103" s="73" t="s">
        <v>208</v>
      </c>
      <c r="CH103" s="74"/>
      <c r="CI103" s="74"/>
      <c r="CJ103" s="74"/>
      <c r="CK103" s="74"/>
      <c r="CL103" s="74"/>
      <c r="CM103" s="74"/>
      <c r="CN103" s="74"/>
      <c r="CO103" s="74"/>
      <c r="CP103" s="74"/>
      <c r="CQ103" s="75"/>
      <c r="CR103" s="235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7"/>
      <c r="DJ103" s="235"/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36"/>
      <c r="DW103" s="236"/>
      <c r="DX103" s="236"/>
      <c r="DY103" s="236"/>
      <c r="DZ103" s="236"/>
      <c r="EA103" s="237"/>
      <c r="EB103" s="235"/>
      <c r="EC103" s="236"/>
      <c r="ED103" s="236"/>
      <c r="EE103" s="236"/>
      <c r="EF103" s="236"/>
      <c r="EG103" s="236"/>
      <c r="EH103" s="236"/>
      <c r="EI103" s="236"/>
      <c r="EJ103" s="236"/>
      <c r="EK103" s="236"/>
      <c r="EL103" s="236"/>
      <c r="EM103" s="236"/>
      <c r="EN103" s="236"/>
      <c r="EO103" s="236"/>
      <c r="EP103" s="236"/>
      <c r="EQ103" s="236"/>
      <c r="ER103" s="236"/>
      <c r="ES103" s="237"/>
      <c r="ET103" s="241">
        <f>SUM(CR103:ES104)</f>
        <v>0</v>
      </c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3"/>
    </row>
    <row r="104" spans="1:194" ht="12" customHeight="1">
      <c r="A104" s="209" t="s">
        <v>204</v>
      </c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10"/>
      <c r="BZ104" s="82"/>
      <c r="CA104" s="83"/>
      <c r="CB104" s="83"/>
      <c r="CC104" s="83"/>
      <c r="CD104" s="83"/>
      <c r="CE104" s="83"/>
      <c r="CF104" s="84"/>
      <c r="CG104" s="76"/>
      <c r="CH104" s="77"/>
      <c r="CI104" s="77"/>
      <c r="CJ104" s="77"/>
      <c r="CK104" s="77"/>
      <c r="CL104" s="77"/>
      <c r="CM104" s="77"/>
      <c r="CN104" s="77"/>
      <c r="CO104" s="77"/>
      <c r="CP104" s="77"/>
      <c r="CQ104" s="78"/>
      <c r="CR104" s="238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40"/>
      <c r="DJ104" s="238"/>
      <c r="DK104" s="239"/>
      <c r="DL104" s="239"/>
      <c r="DM104" s="239"/>
      <c r="DN104" s="239"/>
      <c r="DO104" s="239"/>
      <c r="DP104" s="239"/>
      <c r="DQ104" s="239"/>
      <c r="DR104" s="239"/>
      <c r="DS104" s="239"/>
      <c r="DT104" s="239"/>
      <c r="DU104" s="239"/>
      <c r="DV104" s="239"/>
      <c r="DW104" s="239"/>
      <c r="DX104" s="239"/>
      <c r="DY104" s="239"/>
      <c r="DZ104" s="239"/>
      <c r="EA104" s="240"/>
      <c r="EB104" s="238"/>
      <c r="EC104" s="239"/>
      <c r="ED104" s="239"/>
      <c r="EE104" s="239"/>
      <c r="EF104" s="239"/>
      <c r="EG104" s="239"/>
      <c r="EH104" s="239"/>
      <c r="EI104" s="239"/>
      <c r="EJ104" s="239"/>
      <c r="EK104" s="239"/>
      <c r="EL104" s="239"/>
      <c r="EM104" s="239"/>
      <c r="EN104" s="239"/>
      <c r="EO104" s="239"/>
      <c r="EP104" s="239"/>
      <c r="EQ104" s="239"/>
      <c r="ER104" s="239"/>
      <c r="ES104" s="240"/>
      <c r="ET104" s="244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6"/>
    </row>
    <row r="105" spans="1:194" ht="15" customHeight="1">
      <c r="A105" s="211" t="s">
        <v>205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2"/>
      <c r="BZ105" s="65" t="s">
        <v>207</v>
      </c>
      <c r="CA105" s="66"/>
      <c r="CB105" s="66"/>
      <c r="CC105" s="66"/>
      <c r="CD105" s="66"/>
      <c r="CE105" s="66"/>
      <c r="CF105" s="66"/>
      <c r="CG105" s="97" t="s">
        <v>208</v>
      </c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250"/>
      <c r="CS105" s="250"/>
      <c r="CT105" s="250"/>
      <c r="CU105" s="250"/>
      <c r="CV105" s="250"/>
      <c r="CW105" s="250"/>
      <c r="CX105" s="250"/>
      <c r="CY105" s="250"/>
      <c r="CZ105" s="250"/>
      <c r="DA105" s="250"/>
      <c r="DB105" s="250"/>
      <c r="DC105" s="250"/>
      <c r="DD105" s="250"/>
      <c r="DE105" s="250"/>
      <c r="DF105" s="250"/>
      <c r="DG105" s="250"/>
      <c r="DH105" s="250"/>
      <c r="DI105" s="250"/>
      <c r="DJ105" s="250"/>
      <c r="DK105" s="250"/>
      <c r="DL105" s="250"/>
      <c r="DM105" s="250"/>
      <c r="DN105" s="250"/>
      <c r="DO105" s="250"/>
      <c r="DP105" s="250"/>
      <c r="DQ105" s="250"/>
      <c r="DR105" s="250"/>
      <c r="DS105" s="250"/>
      <c r="DT105" s="250"/>
      <c r="DU105" s="250"/>
      <c r="DV105" s="250"/>
      <c r="DW105" s="250"/>
      <c r="DX105" s="250"/>
      <c r="DY105" s="250"/>
      <c r="DZ105" s="250"/>
      <c r="EA105" s="250"/>
      <c r="EB105" s="250"/>
      <c r="EC105" s="250"/>
      <c r="ED105" s="250"/>
      <c r="EE105" s="250"/>
      <c r="EF105" s="250"/>
      <c r="EG105" s="250"/>
      <c r="EH105" s="250"/>
      <c r="EI105" s="250"/>
      <c r="EJ105" s="250"/>
      <c r="EK105" s="250"/>
      <c r="EL105" s="250"/>
      <c r="EM105" s="250"/>
      <c r="EN105" s="250"/>
      <c r="EO105" s="250"/>
      <c r="EP105" s="250"/>
      <c r="EQ105" s="250"/>
      <c r="ER105" s="250"/>
      <c r="ES105" s="250"/>
      <c r="ET105" s="233">
        <f>SUM(CR105:ES105)</f>
        <v>0</v>
      </c>
      <c r="EU105" s="233"/>
      <c r="EV105" s="233"/>
      <c r="EW105" s="233"/>
      <c r="EX105" s="233"/>
      <c r="EY105" s="233"/>
      <c r="EZ105" s="233"/>
      <c r="FA105" s="233"/>
      <c r="FB105" s="233"/>
      <c r="FC105" s="233"/>
      <c r="FD105" s="233"/>
      <c r="FE105" s="233"/>
      <c r="FF105" s="233"/>
      <c r="FG105" s="233"/>
      <c r="FH105" s="233"/>
      <c r="FI105" s="233"/>
      <c r="FJ105" s="233"/>
      <c r="FK105" s="234"/>
    </row>
    <row r="106" spans="1:194" ht="15" customHeight="1">
      <c r="FJ106" s="42"/>
      <c r="FK106" s="41" t="s">
        <v>164</v>
      </c>
    </row>
    <row r="107" spans="1:194" s="12" customFormat="1" ht="33" customHeight="1">
      <c r="A107" s="161" t="s">
        <v>136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 t="s">
        <v>137</v>
      </c>
      <c r="CA107" s="123"/>
      <c r="CB107" s="123"/>
      <c r="CC107" s="123"/>
      <c r="CD107" s="123"/>
      <c r="CE107" s="123"/>
      <c r="CF107" s="123"/>
      <c r="CG107" s="123" t="s">
        <v>173</v>
      </c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253" t="s">
        <v>174</v>
      </c>
      <c r="CS107" s="253"/>
      <c r="CT107" s="253"/>
      <c r="CU107" s="253"/>
      <c r="CV107" s="253"/>
      <c r="CW107" s="253"/>
      <c r="CX107" s="253"/>
      <c r="CY107" s="253"/>
      <c r="CZ107" s="253"/>
      <c r="DA107" s="253"/>
      <c r="DB107" s="253"/>
      <c r="DC107" s="253"/>
      <c r="DD107" s="253"/>
      <c r="DE107" s="253"/>
      <c r="DF107" s="253"/>
      <c r="DG107" s="253"/>
      <c r="DH107" s="253"/>
      <c r="DI107" s="253"/>
      <c r="DJ107" s="253" t="s">
        <v>175</v>
      </c>
      <c r="DK107" s="253"/>
      <c r="DL107" s="253"/>
      <c r="DM107" s="253"/>
      <c r="DN107" s="253"/>
      <c r="DO107" s="253"/>
      <c r="DP107" s="253"/>
      <c r="DQ107" s="253"/>
      <c r="DR107" s="253"/>
      <c r="DS107" s="253"/>
      <c r="DT107" s="253"/>
      <c r="DU107" s="253"/>
      <c r="DV107" s="253"/>
      <c r="DW107" s="253"/>
      <c r="DX107" s="253"/>
      <c r="DY107" s="253"/>
      <c r="DZ107" s="253"/>
      <c r="EA107" s="253"/>
      <c r="EB107" s="253" t="s">
        <v>2</v>
      </c>
      <c r="EC107" s="253"/>
      <c r="ED107" s="253"/>
      <c r="EE107" s="253"/>
      <c r="EF107" s="253"/>
      <c r="EG107" s="253"/>
      <c r="EH107" s="253"/>
      <c r="EI107" s="253"/>
      <c r="EJ107" s="253"/>
      <c r="EK107" s="253"/>
      <c r="EL107" s="253"/>
      <c r="EM107" s="253"/>
      <c r="EN107" s="253"/>
      <c r="EO107" s="253"/>
      <c r="EP107" s="253"/>
      <c r="EQ107" s="253"/>
      <c r="ER107" s="253"/>
      <c r="ES107" s="253"/>
      <c r="ET107" s="253" t="s">
        <v>1</v>
      </c>
      <c r="EU107" s="253"/>
      <c r="EV107" s="253"/>
      <c r="EW107" s="253"/>
      <c r="EX107" s="253"/>
      <c r="EY107" s="253"/>
      <c r="EZ107" s="253"/>
      <c r="FA107" s="253"/>
      <c r="FB107" s="253"/>
      <c r="FC107" s="253"/>
      <c r="FD107" s="253"/>
      <c r="FE107" s="253"/>
      <c r="FF107" s="253"/>
      <c r="FG107" s="253"/>
      <c r="FH107" s="253"/>
      <c r="FI107" s="253"/>
      <c r="FJ107" s="253"/>
      <c r="FK107" s="256"/>
      <c r="FL107" s="39"/>
      <c r="FM107" s="39"/>
      <c r="FN107" s="39"/>
    </row>
    <row r="108" spans="1:194" s="13" customFormat="1" ht="12" customHeight="1" thickBot="1">
      <c r="A108" s="158">
        <v>1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98">
        <v>2</v>
      </c>
      <c r="CA108" s="98"/>
      <c r="CB108" s="98"/>
      <c r="CC108" s="98"/>
      <c r="CD108" s="98"/>
      <c r="CE108" s="98"/>
      <c r="CF108" s="98"/>
      <c r="CG108" s="98">
        <v>3</v>
      </c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255">
        <v>4</v>
      </c>
      <c r="CS108" s="255"/>
      <c r="CT108" s="255"/>
      <c r="CU108" s="255"/>
      <c r="CV108" s="255"/>
      <c r="CW108" s="255"/>
      <c r="CX108" s="2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>
        <v>5</v>
      </c>
      <c r="DK108" s="255"/>
      <c r="DL108" s="255"/>
      <c r="DM108" s="255"/>
      <c r="DN108" s="255"/>
      <c r="DO108" s="255"/>
      <c r="DP108" s="255"/>
      <c r="DQ108" s="255"/>
      <c r="DR108" s="255"/>
      <c r="DS108" s="255"/>
      <c r="DT108" s="255"/>
      <c r="DU108" s="255"/>
      <c r="DV108" s="255"/>
      <c r="DW108" s="255"/>
      <c r="DX108" s="255"/>
      <c r="DY108" s="255"/>
      <c r="DZ108" s="255"/>
      <c r="EA108" s="255"/>
      <c r="EB108" s="255">
        <v>6</v>
      </c>
      <c r="EC108" s="255"/>
      <c r="ED108" s="255"/>
      <c r="EE108" s="255"/>
      <c r="EF108" s="255"/>
      <c r="EG108" s="255"/>
      <c r="EH108" s="255"/>
      <c r="EI108" s="255"/>
      <c r="EJ108" s="255"/>
      <c r="EK108" s="255"/>
      <c r="EL108" s="255"/>
      <c r="EM108" s="255"/>
      <c r="EN108" s="255"/>
      <c r="EO108" s="255"/>
      <c r="EP108" s="255"/>
      <c r="EQ108" s="255"/>
      <c r="ER108" s="255"/>
      <c r="ES108" s="255"/>
      <c r="ET108" s="255">
        <v>7</v>
      </c>
      <c r="EU108" s="255"/>
      <c r="EV108" s="255"/>
      <c r="EW108" s="255"/>
      <c r="EX108" s="255"/>
      <c r="EY108" s="255"/>
      <c r="EZ108" s="255"/>
      <c r="FA108" s="255"/>
      <c r="FB108" s="255"/>
      <c r="FC108" s="255"/>
      <c r="FD108" s="255"/>
      <c r="FE108" s="255"/>
      <c r="FF108" s="255"/>
      <c r="FG108" s="255"/>
      <c r="FH108" s="255"/>
      <c r="FI108" s="255"/>
      <c r="FJ108" s="255"/>
      <c r="FK108" s="269"/>
      <c r="FL108" s="40"/>
      <c r="FM108" s="40"/>
      <c r="FN108" s="40"/>
    </row>
    <row r="109" spans="1:194" ht="25.5" customHeight="1">
      <c r="A109" s="207" t="s">
        <v>98</v>
      </c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8"/>
      <c r="BZ109" s="138" t="s">
        <v>95</v>
      </c>
      <c r="CA109" s="139"/>
      <c r="CB109" s="139"/>
      <c r="CC109" s="139"/>
      <c r="CD109" s="139"/>
      <c r="CE109" s="139"/>
      <c r="CF109" s="139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254">
        <f>CR110-CR138</f>
        <v>-1190</v>
      </c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>
        <f>DJ110-DJ138</f>
        <v>-270558.1400000006</v>
      </c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>
        <f>EB110-EB138</f>
        <v>0</v>
      </c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>
        <f>SUM(CR109:ES109)</f>
        <v>-271748.1400000006</v>
      </c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  <c r="FF109" s="254"/>
      <c r="FG109" s="254"/>
      <c r="FH109" s="254"/>
      <c r="FI109" s="254"/>
      <c r="FJ109" s="254"/>
      <c r="FK109" s="270"/>
    </row>
    <row r="110" spans="1:194" ht="23.25" customHeight="1">
      <c r="A110" s="124" t="s">
        <v>235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5"/>
      <c r="BZ110" s="65" t="s">
        <v>101</v>
      </c>
      <c r="CA110" s="66"/>
      <c r="CB110" s="66"/>
      <c r="CC110" s="66"/>
      <c r="CD110" s="66"/>
      <c r="CE110" s="66"/>
      <c r="CF110" s="66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233">
        <f>CR111+CR115+CR119+CR123+CR127+CR131</f>
        <v>-1190</v>
      </c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>
        <f>DJ111+DJ115+DJ119+DJ123+DJ127+DJ131</f>
        <v>-616985.37000000011</v>
      </c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33"/>
      <c r="DW110" s="233"/>
      <c r="DX110" s="233"/>
      <c r="DY110" s="233"/>
      <c r="DZ110" s="233"/>
      <c r="EA110" s="233"/>
      <c r="EB110" s="233">
        <f>EB111+EB115+EB119+EB123+EB127+EB131</f>
        <v>0</v>
      </c>
      <c r="EC110" s="233"/>
      <c r="ED110" s="233"/>
      <c r="EE110" s="233"/>
      <c r="EF110" s="233"/>
      <c r="EG110" s="233"/>
      <c r="EH110" s="233"/>
      <c r="EI110" s="233"/>
      <c r="EJ110" s="233"/>
      <c r="EK110" s="233"/>
      <c r="EL110" s="233"/>
      <c r="EM110" s="233"/>
      <c r="EN110" s="233"/>
      <c r="EO110" s="233"/>
      <c r="EP110" s="233"/>
      <c r="EQ110" s="233"/>
      <c r="ER110" s="233"/>
      <c r="ES110" s="233"/>
      <c r="ET110" s="233">
        <f>SUM(CR110:ES110)</f>
        <v>-618175.37000000011</v>
      </c>
      <c r="EU110" s="233"/>
      <c r="EV110" s="233"/>
      <c r="EW110" s="233"/>
      <c r="EX110" s="233"/>
      <c r="EY110" s="233"/>
      <c r="EZ110" s="233"/>
      <c r="FA110" s="233"/>
      <c r="FB110" s="233"/>
      <c r="FC110" s="233"/>
      <c r="FD110" s="233"/>
      <c r="FE110" s="233"/>
      <c r="FF110" s="233"/>
      <c r="FG110" s="233"/>
      <c r="FH110" s="233"/>
      <c r="FI110" s="233"/>
      <c r="FJ110" s="233"/>
      <c r="FK110" s="234"/>
      <c r="FM110" s="229"/>
      <c r="FN110" s="229"/>
      <c r="FO110" s="229"/>
      <c r="FP110" s="229"/>
      <c r="FQ110" s="229"/>
      <c r="FR110" s="229"/>
      <c r="FS110" s="229"/>
      <c r="FT110" s="229"/>
      <c r="FU110" s="229"/>
      <c r="FV110" s="229"/>
      <c r="FW110" s="229"/>
      <c r="FX110" s="229"/>
      <c r="FY110" s="229"/>
      <c r="FZ110" s="47"/>
      <c r="GA110" s="229"/>
      <c r="GB110" s="229"/>
      <c r="GC110" s="229"/>
      <c r="GD110" s="229"/>
      <c r="GE110" s="229"/>
      <c r="GF110" s="229"/>
      <c r="GG110" s="229"/>
      <c r="GH110" s="229"/>
      <c r="GI110" s="229"/>
      <c r="GJ110" s="229"/>
      <c r="GK110" s="229"/>
      <c r="GL110" s="229"/>
    </row>
    <row r="111" spans="1:194" ht="15" customHeight="1">
      <c r="A111" s="126" t="s">
        <v>209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7"/>
      <c r="BZ111" s="65" t="s">
        <v>102</v>
      </c>
      <c r="CA111" s="66"/>
      <c r="CB111" s="66"/>
      <c r="CC111" s="66"/>
      <c r="CD111" s="66"/>
      <c r="CE111" s="66"/>
      <c r="CF111" s="66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233">
        <f>CR112-CR114</f>
        <v>0</v>
      </c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3"/>
      <c r="DD111" s="233"/>
      <c r="DE111" s="233"/>
      <c r="DF111" s="233"/>
      <c r="DG111" s="233"/>
      <c r="DH111" s="233"/>
      <c r="DI111" s="233"/>
      <c r="DJ111" s="233">
        <f>DJ112-DJ114</f>
        <v>-52802.870000000112</v>
      </c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33"/>
      <c r="DW111" s="233"/>
      <c r="DX111" s="233"/>
      <c r="DY111" s="233"/>
      <c r="DZ111" s="233"/>
      <c r="EA111" s="233"/>
      <c r="EB111" s="233">
        <f>EB112-EB114</f>
        <v>0</v>
      </c>
      <c r="EC111" s="233"/>
      <c r="ED111" s="233"/>
      <c r="EE111" s="233"/>
      <c r="EF111" s="233"/>
      <c r="EG111" s="233"/>
      <c r="EH111" s="233"/>
      <c r="EI111" s="233"/>
      <c r="EJ111" s="233"/>
      <c r="EK111" s="233"/>
      <c r="EL111" s="233"/>
      <c r="EM111" s="233"/>
      <c r="EN111" s="233"/>
      <c r="EO111" s="233"/>
      <c r="EP111" s="233"/>
      <c r="EQ111" s="233"/>
      <c r="ER111" s="233"/>
      <c r="ES111" s="233"/>
      <c r="ET111" s="233">
        <f>SUM(CR111:ES111)</f>
        <v>-52802.870000000112</v>
      </c>
      <c r="EU111" s="233"/>
      <c r="EV111" s="233"/>
      <c r="EW111" s="233"/>
      <c r="EX111" s="233"/>
      <c r="EY111" s="233"/>
      <c r="EZ111" s="233"/>
      <c r="FA111" s="233"/>
      <c r="FB111" s="233"/>
      <c r="FC111" s="233"/>
      <c r="FD111" s="233"/>
      <c r="FE111" s="233"/>
      <c r="FF111" s="233"/>
      <c r="FG111" s="233"/>
      <c r="FH111" s="233"/>
      <c r="FI111" s="233"/>
      <c r="FJ111" s="233"/>
      <c r="FK111" s="234"/>
      <c r="FM111" s="32" t="s">
        <v>258</v>
      </c>
    </row>
    <row r="112" spans="1:194" ht="12" customHeight="1">
      <c r="A112" s="128" t="s">
        <v>23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9"/>
      <c r="BZ112" s="79" t="s">
        <v>103</v>
      </c>
      <c r="CA112" s="80"/>
      <c r="CB112" s="80"/>
      <c r="CC112" s="80"/>
      <c r="CD112" s="80"/>
      <c r="CE112" s="80"/>
      <c r="CF112" s="81"/>
      <c r="CG112" s="73">
        <v>510</v>
      </c>
      <c r="CH112" s="74"/>
      <c r="CI112" s="74"/>
      <c r="CJ112" s="74"/>
      <c r="CK112" s="74"/>
      <c r="CL112" s="74"/>
      <c r="CM112" s="74"/>
      <c r="CN112" s="74"/>
      <c r="CO112" s="74"/>
      <c r="CP112" s="74"/>
      <c r="CQ112" s="75"/>
      <c r="CR112" s="235">
        <v>165209.1</v>
      </c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7"/>
      <c r="DJ112" s="235">
        <v>5183852.58</v>
      </c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36"/>
      <c r="DX112" s="236"/>
      <c r="DY112" s="236"/>
      <c r="DZ112" s="236"/>
      <c r="EA112" s="237"/>
      <c r="EB112" s="235"/>
      <c r="EC112" s="236"/>
      <c r="ED112" s="236"/>
      <c r="EE112" s="236"/>
      <c r="EF112" s="236"/>
      <c r="EG112" s="236"/>
      <c r="EH112" s="236"/>
      <c r="EI112" s="236"/>
      <c r="EJ112" s="236"/>
      <c r="EK112" s="236"/>
      <c r="EL112" s="236"/>
      <c r="EM112" s="236"/>
      <c r="EN112" s="236"/>
      <c r="EO112" s="236"/>
      <c r="EP112" s="236"/>
      <c r="EQ112" s="236"/>
      <c r="ER112" s="236"/>
      <c r="ES112" s="237"/>
      <c r="ET112" s="241">
        <f>SUM(CR112:ES113)</f>
        <v>5349061.68</v>
      </c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3"/>
    </row>
    <row r="113" spans="1:194" ht="12" customHeight="1">
      <c r="A113" s="196" t="s">
        <v>210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7"/>
      <c r="BZ113" s="82"/>
      <c r="CA113" s="83"/>
      <c r="CB113" s="83"/>
      <c r="CC113" s="83"/>
      <c r="CD113" s="83"/>
      <c r="CE113" s="83"/>
      <c r="CF113" s="84"/>
      <c r="CG113" s="76"/>
      <c r="CH113" s="77"/>
      <c r="CI113" s="77"/>
      <c r="CJ113" s="77"/>
      <c r="CK113" s="77"/>
      <c r="CL113" s="77"/>
      <c r="CM113" s="77"/>
      <c r="CN113" s="77"/>
      <c r="CO113" s="77"/>
      <c r="CP113" s="77"/>
      <c r="CQ113" s="78"/>
      <c r="CR113" s="238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40"/>
      <c r="DJ113" s="238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40"/>
      <c r="EB113" s="238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40"/>
      <c r="ET113" s="244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6"/>
      <c r="FM113" s="230" t="s">
        <v>259</v>
      </c>
      <c r="FN113" s="230"/>
      <c r="FO113" s="230"/>
      <c r="FP113" s="230"/>
      <c r="FQ113" s="230"/>
      <c r="FR113" s="230"/>
      <c r="FS113" s="230"/>
      <c r="FT113" s="230"/>
      <c r="FU113" s="230"/>
      <c r="FV113" s="230"/>
      <c r="FW113" s="230"/>
      <c r="FX113" s="230"/>
      <c r="FY113" s="230"/>
      <c r="FZ113" s="230"/>
      <c r="GA113" s="230"/>
      <c r="GB113" s="230"/>
      <c r="GC113" s="230"/>
      <c r="GD113" s="230"/>
      <c r="GE113" s="230"/>
      <c r="GF113" s="230"/>
      <c r="GG113" s="230"/>
      <c r="GH113" s="230"/>
      <c r="GI113" s="230"/>
      <c r="GJ113" s="230"/>
      <c r="GK113" s="230"/>
      <c r="GL113" s="230"/>
    </row>
    <row r="114" spans="1:194" ht="15" customHeight="1">
      <c r="A114" s="135" t="s">
        <v>211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6"/>
      <c r="BZ114" s="65" t="s">
        <v>104</v>
      </c>
      <c r="CA114" s="66"/>
      <c r="CB114" s="66"/>
      <c r="CC114" s="66"/>
      <c r="CD114" s="66"/>
      <c r="CE114" s="66"/>
      <c r="CF114" s="66"/>
      <c r="CG114" s="97">
        <v>610</v>
      </c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250">
        <v>165209.1</v>
      </c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>
        <v>5236655.45</v>
      </c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33">
        <f>SUM(CR114:ES114)</f>
        <v>5401864.5499999998</v>
      </c>
      <c r="EU114" s="233"/>
      <c r="EV114" s="233"/>
      <c r="EW114" s="233"/>
      <c r="EX114" s="233"/>
      <c r="EY114" s="233"/>
      <c r="EZ114" s="233"/>
      <c r="FA114" s="233"/>
      <c r="FB114" s="233"/>
      <c r="FC114" s="233"/>
      <c r="FD114" s="233"/>
      <c r="FE114" s="233"/>
      <c r="FF114" s="233"/>
      <c r="FG114" s="233"/>
      <c r="FH114" s="233"/>
      <c r="FI114" s="233"/>
      <c r="FJ114" s="233"/>
      <c r="FK114" s="234"/>
      <c r="FM114" s="230"/>
      <c r="FN114" s="230"/>
      <c r="FO114" s="230"/>
      <c r="FP114" s="230"/>
      <c r="FQ114" s="230"/>
      <c r="FR114" s="230"/>
      <c r="FS114" s="230"/>
      <c r="FT114" s="230"/>
      <c r="FU114" s="230"/>
      <c r="FV114" s="230"/>
      <c r="FW114" s="230"/>
      <c r="FX114" s="230"/>
      <c r="FY114" s="230"/>
      <c r="FZ114" s="230"/>
      <c r="GA114" s="230"/>
      <c r="GB114" s="230"/>
      <c r="GC114" s="230"/>
      <c r="GD114" s="230"/>
      <c r="GE114" s="230"/>
      <c r="GF114" s="230"/>
      <c r="GG114" s="230"/>
      <c r="GH114" s="230"/>
      <c r="GI114" s="230"/>
      <c r="GJ114" s="230"/>
      <c r="GK114" s="230"/>
      <c r="GL114" s="230"/>
    </row>
    <row r="115" spans="1:194" ht="15" customHeight="1">
      <c r="A115" s="126" t="s">
        <v>212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7"/>
      <c r="BZ115" s="65" t="s">
        <v>105</v>
      </c>
      <c r="CA115" s="66"/>
      <c r="CB115" s="66"/>
      <c r="CC115" s="66"/>
      <c r="CD115" s="66"/>
      <c r="CE115" s="66"/>
      <c r="CF115" s="66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233">
        <f>CR116-CR118</f>
        <v>0</v>
      </c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>
        <f>DJ116-DJ118</f>
        <v>0</v>
      </c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33"/>
      <c r="DW115" s="233"/>
      <c r="DX115" s="233"/>
      <c r="DY115" s="233"/>
      <c r="DZ115" s="233"/>
      <c r="EA115" s="233"/>
      <c r="EB115" s="233">
        <f>EB116-EB118</f>
        <v>0</v>
      </c>
      <c r="EC115" s="233"/>
      <c r="ED115" s="233"/>
      <c r="EE115" s="233"/>
      <c r="EF115" s="233"/>
      <c r="EG115" s="233"/>
      <c r="EH115" s="233"/>
      <c r="EI115" s="233"/>
      <c r="EJ115" s="233"/>
      <c r="EK115" s="233"/>
      <c r="EL115" s="233"/>
      <c r="EM115" s="233"/>
      <c r="EN115" s="233"/>
      <c r="EO115" s="233"/>
      <c r="EP115" s="233"/>
      <c r="EQ115" s="233"/>
      <c r="ER115" s="233"/>
      <c r="ES115" s="233"/>
      <c r="ET115" s="233">
        <f>SUM(CR115:ES115)</f>
        <v>0</v>
      </c>
      <c r="EU115" s="233"/>
      <c r="EV115" s="233"/>
      <c r="EW115" s="233"/>
      <c r="EX115" s="233"/>
      <c r="EY115" s="233"/>
      <c r="EZ115" s="233"/>
      <c r="FA115" s="233"/>
      <c r="FB115" s="233"/>
      <c r="FC115" s="233"/>
      <c r="FD115" s="233"/>
      <c r="FE115" s="233"/>
      <c r="FF115" s="233"/>
      <c r="FG115" s="233"/>
      <c r="FH115" s="233"/>
      <c r="FI115" s="233"/>
      <c r="FJ115" s="233"/>
      <c r="FK115" s="234"/>
      <c r="FM115" s="230"/>
      <c r="FN115" s="230"/>
      <c r="FO115" s="230"/>
      <c r="FP115" s="230"/>
      <c r="FQ115" s="230"/>
      <c r="FR115" s="230"/>
      <c r="FS115" s="230"/>
      <c r="FT115" s="230"/>
      <c r="FU115" s="230"/>
      <c r="FV115" s="230"/>
      <c r="FW115" s="230"/>
      <c r="FX115" s="230"/>
      <c r="FY115" s="230"/>
      <c r="FZ115" s="230"/>
      <c r="GA115" s="230"/>
      <c r="GB115" s="230"/>
      <c r="GC115" s="230"/>
      <c r="GD115" s="230"/>
      <c r="GE115" s="230"/>
      <c r="GF115" s="230"/>
      <c r="GG115" s="230"/>
      <c r="GH115" s="230"/>
      <c r="GI115" s="230"/>
      <c r="GJ115" s="230"/>
      <c r="GK115" s="230"/>
      <c r="GL115" s="230"/>
    </row>
    <row r="116" spans="1:194" ht="12" customHeight="1">
      <c r="A116" s="128" t="s">
        <v>23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9"/>
      <c r="BZ116" s="79" t="s">
        <v>106</v>
      </c>
      <c r="CA116" s="80"/>
      <c r="CB116" s="80"/>
      <c r="CC116" s="80"/>
      <c r="CD116" s="80"/>
      <c r="CE116" s="80"/>
      <c r="CF116" s="81"/>
      <c r="CG116" s="73">
        <v>520</v>
      </c>
      <c r="CH116" s="74"/>
      <c r="CI116" s="74"/>
      <c r="CJ116" s="74"/>
      <c r="CK116" s="74"/>
      <c r="CL116" s="74"/>
      <c r="CM116" s="74"/>
      <c r="CN116" s="74"/>
      <c r="CO116" s="74"/>
      <c r="CP116" s="74"/>
      <c r="CQ116" s="75"/>
      <c r="CR116" s="235"/>
      <c r="CS116" s="236"/>
      <c r="CT116" s="236"/>
      <c r="CU116" s="236"/>
      <c r="CV116" s="236"/>
      <c r="CW116" s="236"/>
      <c r="CX116" s="236"/>
      <c r="CY116" s="236"/>
      <c r="CZ116" s="236"/>
      <c r="DA116" s="236"/>
      <c r="DB116" s="236"/>
      <c r="DC116" s="236"/>
      <c r="DD116" s="236"/>
      <c r="DE116" s="236"/>
      <c r="DF116" s="236"/>
      <c r="DG116" s="236"/>
      <c r="DH116" s="236"/>
      <c r="DI116" s="237"/>
      <c r="DJ116" s="235"/>
      <c r="DK116" s="236"/>
      <c r="DL116" s="236"/>
      <c r="DM116" s="236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6"/>
      <c r="DX116" s="236"/>
      <c r="DY116" s="236"/>
      <c r="DZ116" s="236"/>
      <c r="EA116" s="237"/>
      <c r="EB116" s="235"/>
      <c r="EC116" s="236"/>
      <c r="ED116" s="236"/>
      <c r="EE116" s="236"/>
      <c r="EF116" s="236"/>
      <c r="EG116" s="236"/>
      <c r="EH116" s="236"/>
      <c r="EI116" s="236"/>
      <c r="EJ116" s="236"/>
      <c r="EK116" s="236"/>
      <c r="EL116" s="236"/>
      <c r="EM116" s="236"/>
      <c r="EN116" s="236"/>
      <c r="EO116" s="236"/>
      <c r="EP116" s="236"/>
      <c r="EQ116" s="236"/>
      <c r="ER116" s="236"/>
      <c r="ES116" s="237"/>
      <c r="ET116" s="241">
        <f>SUM(CR116:ES117)</f>
        <v>0</v>
      </c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3"/>
    </row>
    <row r="117" spans="1:194" ht="12" customHeight="1">
      <c r="A117" s="209" t="s">
        <v>213</v>
      </c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10"/>
      <c r="BZ117" s="82"/>
      <c r="CA117" s="83"/>
      <c r="CB117" s="83"/>
      <c r="CC117" s="83"/>
      <c r="CD117" s="83"/>
      <c r="CE117" s="83"/>
      <c r="CF117" s="84"/>
      <c r="CG117" s="76"/>
      <c r="CH117" s="77"/>
      <c r="CI117" s="77"/>
      <c r="CJ117" s="77"/>
      <c r="CK117" s="77"/>
      <c r="CL117" s="77"/>
      <c r="CM117" s="77"/>
      <c r="CN117" s="77"/>
      <c r="CO117" s="77"/>
      <c r="CP117" s="77"/>
      <c r="CQ117" s="78"/>
      <c r="CR117" s="238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40"/>
      <c r="DJ117" s="238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40"/>
      <c r="EB117" s="238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40"/>
      <c r="ET117" s="244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6"/>
    </row>
    <row r="118" spans="1:194" ht="15" customHeight="1">
      <c r="A118" s="211" t="s">
        <v>214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2"/>
      <c r="BZ118" s="65" t="s">
        <v>107</v>
      </c>
      <c r="CA118" s="66"/>
      <c r="CB118" s="66"/>
      <c r="CC118" s="66"/>
      <c r="CD118" s="66"/>
      <c r="CE118" s="66"/>
      <c r="CF118" s="66"/>
      <c r="CG118" s="97">
        <v>620</v>
      </c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250"/>
      <c r="CS118" s="250"/>
      <c r="CT118" s="250"/>
      <c r="CU118" s="250"/>
      <c r="CV118" s="250"/>
      <c r="CW118" s="250"/>
      <c r="CX118" s="250"/>
      <c r="CY118" s="250"/>
      <c r="CZ118" s="250"/>
      <c r="DA118" s="250"/>
      <c r="DB118" s="250"/>
      <c r="DC118" s="250"/>
      <c r="DD118" s="250"/>
      <c r="DE118" s="250"/>
      <c r="DF118" s="250"/>
      <c r="DG118" s="250"/>
      <c r="DH118" s="250"/>
      <c r="DI118" s="250"/>
      <c r="DJ118" s="250"/>
      <c r="DK118" s="250"/>
      <c r="DL118" s="250"/>
      <c r="DM118" s="250"/>
      <c r="DN118" s="250"/>
      <c r="DO118" s="250"/>
      <c r="DP118" s="250"/>
      <c r="DQ118" s="250"/>
      <c r="DR118" s="250"/>
      <c r="DS118" s="250"/>
      <c r="DT118" s="250"/>
      <c r="DU118" s="250"/>
      <c r="DV118" s="250"/>
      <c r="DW118" s="250"/>
      <c r="DX118" s="250"/>
      <c r="DY118" s="250"/>
      <c r="DZ118" s="250"/>
      <c r="EA118" s="250"/>
      <c r="EB118" s="250"/>
      <c r="EC118" s="250"/>
      <c r="ED118" s="250"/>
      <c r="EE118" s="250"/>
      <c r="EF118" s="250"/>
      <c r="EG118" s="250"/>
      <c r="EH118" s="250"/>
      <c r="EI118" s="250"/>
      <c r="EJ118" s="250"/>
      <c r="EK118" s="250"/>
      <c r="EL118" s="250"/>
      <c r="EM118" s="250"/>
      <c r="EN118" s="250"/>
      <c r="EO118" s="250"/>
      <c r="EP118" s="250"/>
      <c r="EQ118" s="250"/>
      <c r="ER118" s="250"/>
      <c r="ES118" s="250"/>
      <c r="ET118" s="233">
        <f>SUM(CR118:ES118)</f>
        <v>0</v>
      </c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4"/>
    </row>
    <row r="119" spans="1:194" ht="15" customHeight="1">
      <c r="A119" s="126" t="s">
        <v>96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7"/>
      <c r="BZ119" s="65" t="s">
        <v>108</v>
      </c>
      <c r="CA119" s="66"/>
      <c r="CB119" s="66"/>
      <c r="CC119" s="66"/>
      <c r="CD119" s="66"/>
      <c r="CE119" s="66"/>
      <c r="CF119" s="66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233">
        <f>CR120-CR122</f>
        <v>0</v>
      </c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>
        <f>DJ120-DJ122</f>
        <v>0</v>
      </c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>
        <f>EB120-EB122</f>
        <v>0</v>
      </c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>
        <f>SUM(CR119:ES119)</f>
        <v>0</v>
      </c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4"/>
    </row>
    <row r="120" spans="1:194" ht="12" customHeight="1">
      <c r="A120" s="128" t="s">
        <v>23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9"/>
      <c r="BZ120" s="79" t="s">
        <v>109</v>
      </c>
      <c r="CA120" s="80"/>
      <c r="CB120" s="80"/>
      <c r="CC120" s="80"/>
      <c r="CD120" s="80"/>
      <c r="CE120" s="80"/>
      <c r="CF120" s="81"/>
      <c r="CG120" s="73">
        <v>530</v>
      </c>
      <c r="CH120" s="74"/>
      <c r="CI120" s="74"/>
      <c r="CJ120" s="74"/>
      <c r="CK120" s="74"/>
      <c r="CL120" s="74"/>
      <c r="CM120" s="74"/>
      <c r="CN120" s="74"/>
      <c r="CO120" s="74"/>
      <c r="CP120" s="74"/>
      <c r="CQ120" s="75"/>
      <c r="CR120" s="235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7"/>
      <c r="DJ120" s="235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36"/>
      <c r="DX120" s="236"/>
      <c r="DY120" s="236"/>
      <c r="DZ120" s="236"/>
      <c r="EA120" s="237"/>
      <c r="EB120" s="235"/>
      <c r="EC120" s="236"/>
      <c r="ED120" s="236"/>
      <c r="EE120" s="236"/>
      <c r="EF120" s="236"/>
      <c r="EG120" s="236"/>
      <c r="EH120" s="236"/>
      <c r="EI120" s="236"/>
      <c r="EJ120" s="236"/>
      <c r="EK120" s="236"/>
      <c r="EL120" s="236"/>
      <c r="EM120" s="236"/>
      <c r="EN120" s="236"/>
      <c r="EO120" s="236"/>
      <c r="EP120" s="236"/>
      <c r="EQ120" s="236"/>
      <c r="ER120" s="236"/>
      <c r="ES120" s="237"/>
      <c r="ET120" s="241">
        <f>SUM(CR120:ES121)</f>
        <v>0</v>
      </c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3"/>
    </row>
    <row r="121" spans="1:194" ht="12" customHeight="1">
      <c r="A121" s="196" t="s">
        <v>99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7"/>
      <c r="BZ121" s="82"/>
      <c r="CA121" s="83"/>
      <c r="CB121" s="83"/>
      <c r="CC121" s="83"/>
      <c r="CD121" s="83"/>
      <c r="CE121" s="83"/>
      <c r="CF121" s="84"/>
      <c r="CG121" s="76"/>
      <c r="CH121" s="77"/>
      <c r="CI121" s="77"/>
      <c r="CJ121" s="77"/>
      <c r="CK121" s="77"/>
      <c r="CL121" s="77"/>
      <c r="CM121" s="77"/>
      <c r="CN121" s="77"/>
      <c r="CO121" s="77"/>
      <c r="CP121" s="77"/>
      <c r="CQ121" s="78"/>
      <c r="CR121" s="238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0"/>
      <c r="DJ121" s="238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40"/>
      <c r="EB121" s="238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40"/>
      <c r="ET121" s="244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6"/>
    </row>
    <row r="122" spans="1:194" ht="15" customHeight="1">
      <c r="A122" s="135" t="s">
        <v>100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6"/>
      <c r="BZ122" s="65" t="s">
        <v>110</v>
      </c>
      <c r="CA122" s="66"/>
      <c r="CB122" s="66"/>
      <c r="CC122" s="66"/>
      <c r="CD122" s="66"/>
      <c r="CE122" s="66"/>
      <c r="CF122" s="66"/>
      <c r="CG122" s="97">
        <v>630</v>
      </c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250"/>
      <c r="CS122" s="250"/>
      <c r="CT122" s="250"/>
      <c r="CU122" s="250"/>
      <c r="CV122" s="250"/>
      <c r="CW122" s="250"/>
      <c r="CX122" s="250"/>
      <c r="CY122" s="250"/>
      <c r="CZ122" s="250"/>
      <c r="DA122" s="250"/>
      <c r="DB122" s="250"/>
      <c r="DC122" s="250"/>
      <c r="DD122" s="250"/>
      <c r="DE122" s="250"/>
      <c r="DF122" s="250"/>
      <c r="DG122" s="250"/>
      <c r="DH122" s="250"/>
      <c r="DI122" s="250"/>
      <c r="DJ122" s="250"/>
      <c r="DK122" s="250"/>
      <c r="DL122" s="250"/>
      <c r="DM122" s="250"/>
      <c r="DN122" s="250"/>
      <c r="DO122" s="250"/>
      <c r="DP122" s="250"/>
      <c r="DQ122" s="250"/>
      <c r="DR122" s="250"/>
      <c r="DS122" s="250"/>
      <c r="DT122" s="250"/>
      <c r="DU122" s="250"/>
      <c r="DV122" s="250"/>
      <c r="DW122" s="250"/>
      <c r="DX122" s="250"/>
      <c r="DY122" s="250"/>
      <c r="DZ122" s="250"/>
      <c r="EA122" s="250"/>
      <c r="EB122" s="250"/>
      <c r="EC122" s="250"/>
      <c r="ED122" s="250"/>
      <c r="EE122" s="250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33">
        <f>SUM(CR122:ES122)</f>
        <v>0</v>
      </c>
      <c r="EU122" s="233"/>
      <c r="EV122" s="233"/>
      <c r="EW122" s="233"/>
      <c r="EX122" s="233"/>
      <c r="EY122" s="233"/>
      <c r="EZ122" s="233"/>
      <c r="FA122" s="233"/>
      <c r="FB122" s="233"/>
      <c r="FC122" s="233"/>
      <c r="FD122" s="233"/>
      <c r="FE122" s="233"/>
      <c r="FF122" s="233"/>
      <c r="FG122" s="233"/>
      <c r="FH122" s="233"/>
      <c r="FI122" s="233"/>
      <c r="FJ122" s="233"/>
      <c r="FK122" s="234"/>
    </row>
    <row r="123" spans="1:194" ht="15" customHeight="1">
      <c r="A123" s="126" t="s">
        <v>215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7"/>
      <c r="BZ123" s="65" t="s">
        <v>111</v>
      </c>
      <c r="CA123" s="66"/>
      <c r="CB123" s="66"/>
      <c r="CC123" s="66"/>
      <c r="CD123" s="66"/>
      <c r="CE123" s="66"/>
      <c r="CF123" s="66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233">
        <f>CR124-CR126</f>
        <v>0</v>
      </c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>
        <f>DJ124-DJ126</f>
        <v>0</v>
      </c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33"/>
      <c r="DX123" s="233"/>
      <c r="DY123" s="233"/>
      <c r="DZ123" s="233"/>
      <c r="EA123" s="233"/>
      <c r="EB123" s="233">
        <f>EB124-EB126</f>
        <v>0</v>
      </c>
      <c r="EC123" s="233"/>
      <c r="ED123" s="233"/>
      <c r="EE123" s="233"/>
      <c r="EF123" s="233"/>
      <c r="EG123" s="233"/>
      <c r="EH123" s="233"/>
      <c r="EI123" s="233"/>
      <c r="EJ123" s="233"/>
      <c r="EK123" s="233"/>
      <c r="EL123" s="233"/>
      <c r="EM123" s="233"/>
      <c r="EN123" s="233"/>
      <c r="EO123" s="233"/>
      <c r="EP123" s="233"/>
      <c r="EQ123" s="233"/>
      <c r="ER123" s="233"/>
      <c r="ES123" s="233"/>
      <c r="ET123" s="233">
        <f>SUM(CR123:ES123)</f>
        <v>0</v>
      </c>
      <c r="EU123" s="233"/>
      <c r="EV123" s="233"/>
      <c r="EW123" s="233"/>
      <c r="EX123" s="233"/>
      <c r="EY123" s="233"/>
      <c r="EZ123" s="233"/>
      <c r="FA123" s="233"/>
      <c r="FB123" s="233"/>
      <c r="FC123" s="233"/>
      <c r="FD123" s="233"/>
      <c r="FE123" s="233"/>
      <c r="FF123" s="233"/>
      <c r="FG123" s="233"/>
      <c r="FH123" s="233"/>
      <c r="FI123" s="233"/>
      <c r="FJ123" s="233"/>
      <c r="FK123" s="234"/>
    </row>
    <row r="124" spans="1:194" ht="12" customHeight="1">
      <c r="A124" s="128" t="s">
        <v>23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9"/>
      <c r="BZ124" s="79" t="s">
        <v>112</v>
      </c>
      <c r="CA124" s="80"/>
      <c r="CB124" s="80"/>
      <c r="CC124" s="80"/>
      <c r="CD124" s="80"/>
      <c r="CE124" s="80"/>
      <c r="CF124" s="81"/>
      <c r="CG124" s="73">
        <v>540</v>
      </c>
      <c r="CH124" s="74"/>
      <c r="CI124" s="74"/>
      <c r="CJ124" s="74"/>
      <c r="CK124" s="74"/>
      <c r="CL124" s="74"/>
      <c r="CM124" s="74"/>
      <c r="CN124" s="74"/>
      <c r="CO124" s="74"/>
      <c r="CP124" s="74"/>
      <c r="CQ124" s="75"/>
      <c r="CR124" s="235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7"/>
      <c r="DJ124" s="235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6"/>
      <c r="DX124" s="236"/>
      <c r="DY124" s="236"/>
      <c r="DZ124" s="236"/>
      <c r="EA124" s="237"/>
      <c r="EB124" s="235"/>
      <c r="EC124" s="236"/>
      <c r="ED124" s="236"/>
      <c r="EE124" s="236"/>
      <c r="EF124" s="236"/>
      <c r="EG124" s="236"/>
      <c r="EH124" s="236"/>
      <c r="EI124" s="236"/>
      <c r="EJ124" s="236"/>
      <c r="EK124" s="236"/>
      <c r="EL124" s="236"/>
      <c r="EM124" s="236"/>
      <c r="EN124" s="236"/>
      <c r="EO124" s="236"/>
      <c r="EP124" s="236"/>
      <c r="EQ124" s="236"/>
      <c r="ER124" s="236"/>
      <c r="ES124" s="237"/>
      <c r="ET124" s="241">
        <f>SUM(CR124:ES125)</f>
        <v>0</v>
      </c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3"/>
    </row>
    <row r="125" spans="1:194" ht="12" customHeight="1">
      <c r="A125" s="196" t="s">
        <v>216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7"/>
      <c r="BZ125" s="82"/>
      <c r="CA125" s="83"/>
      <c r="CB125" s="83"/>
      <c r="CC125" s="83"/>
      <c r="CD125" s="83"/>
      <c r="CE125" s="83"/>
      <c r="CF125" s="84"/>
      <c r="CG125" s="76"/>
      <c r="CH125" s="77"/>
      <c r="CI125" s="77"/>
      <c r="CJ125" s="77"/>
      <c r="CK125" s="77"/>
      <c r="CL125" s="77"/>
      <c r="CM125" s="77"/>
      <c r="CN125" s="77"/>
      <c r="CO125" s="77"/>
      <c r="CP125" s="77"/>
      <c r="CQ125" s="78"/>
      <c r="CR125" s="238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40"/>
      <c r="DJ125" s="238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40"/>
      <c r="EB125" s="238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40"/>
      <c r="ET125" s="244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6"/>
    </row>
    <row r="126" spans="1:194" ht="15" customHeight="1">
      <c r="A126" s="135" t="s">
        <v>217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6"/>
      <c r="BZ126" s="65" t="s">
        <v>113</v>
      </c>
      <c r="CA126" s="66"/>
      <c r="CB126" s="66"/>
      <c r="CC126" s="66"/>
      <c r="CD126" s="66"/>
      <c r="CE126" s="66"/>
      <c r="CF126" s="66"/>
      <c r="CG126" s="97">
        <v>640</v>
      </c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33">
        <f>SUM(CR126:ES126)</f>
        <v>0</v>
      </c>
      <c r="EU126" s="233"/>
      <c r="EV126" s="233"/>
      <c r="EW126" s="233"/>
      <c r="EX126" s="233"/>
      <c r="EY126" s="233"/>
      <c r="EZ126" s="233"/>
      <c r="FA126" s="233"/>
      <c r="FB126" s="233"/>
      <c r="FC126" s="233"/>
      <c r="FD126" s="233"/>
      <c r="FE126" s="233"/>
      <c r="FF126" s="233"/>
      <c r="FG126" s="233"/>
      <c r="FH126" s="233"/>
      <c r="FI126" s="233"/>
      <c r="FJ126" s="233"/>
      <c r="FK126" s="234"/>
    </row>
    <row r="127" spans="1:194" ht="15" customHeight="1">
      <c r="A127" s="126" t="s">
        <v>97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7"/>
      <c r="BZ127" s="65" t="s">
        <v>114</v>
      </c>
      <c r="CA127" s="66"/>
      <c r="CB127" s="66"/>
      <c r="CC127" s="66"/>
      <c r="CD127" s="66"/>
      <c r="CE127" s="66"/>
      <c r="CF127" s="66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233">
        <f>CR128-CR130</f>
        <v>0</v>
      </c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>
        <f>DJ128-DJ130</f>
        <v>0</v>
      </c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33"/>
      <c r="DX127" s="233"/>
      <c r="DY127" s="233"/>
      <c r="DZ127" s="233"/>
      <c r="EA127" s="233"/>
      <c r="EB127" s="233">
        <f>EB128-EB130</f>
        <v>0</v>
      </c>
      <c r="EC127" s="233"/>
      <c r="ED127" s="233"/>
      <c r="EE127" s="233"/>
      <c r="EF127" s="233"/>
      <c r="EG127" s="233"/>
      <c r="EH127" s="233"/>
      <c r="EI127" s="233"/>
      <c r="EJ127" s="233"/>
      <c r="EK127" s="233"/>
      <c r="EL127" s="233"/>
      <c r="EM127" s="233"/>
      <c r="EN127" s="233"/>
      <c r="EO127" s="233"/>
      <c r="EP127" s="233"/>
      <c r="EQ127" s="233"/>
      <c r="ER127" s="233"/>
      <c r="ES127" s="233"/>
      <c r="ET127" s="233">
        <f>SUM(CR127:ES127)</f>
        <v>0</v>
      </c>
      <c r="EU127" s="233"/>
      <c r="EV127" s="233"/>
      <c r="EW127" s="233"/>
      <c r="EX127" s="233"/>
      <c r="EY127" s="233"/>
      <c r="EZ127" s="233"/>
      <c r="FA127" s="233"/>
      <c r="FB127" s="233"/>
      <c r="FC127" s="233"/>
      <c r="FD127" s="233"/>
      <c r="FE127" s="233"/>
      <c r="FF127" s="233"/>
      <c r="FG127" s="233"/>
      <c r="FH127" s="233"/>
      <c r="FI127" s="233"/>
      <c r="FJ127" s="233"/>
      <c r="FK127" s="234"/>
    </row>
    <row r="128" spans="1:194" ht="12" customHeight="1">
      <c r="A128" s="128" t="s">
        <v>23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9"/>
      <c r="BZ128" s="79" t="s">
        <v>115</v>
      </c>
      <c r="CA128" s="80"/>
      <c r="CB128" s="80"/>
      <c r="CC128" s="80"/>
      <c r="CD128" s="80"/>
      <c r="CE128" s="80"/>
      <c r="CF128" s="81"/>
      <c r="CG128" s="73">
        <v>550</v>
      </c>
      <c r="CH128" s="74"/>
      <c r="CI128" s="74"/>
      <c r="CJ128" s="74"/>
      <c r="CK128" s="74"/>
      <c r="CL128" s="74"/>
      <c r="CM128" s="74"/>
      <c r="CN128" s="74"/>
      <c r="CO128" s="74"/>
      <c r="CP128" s="74"/>
      <c r="CQ128" s="75"/>
      <c r="CR128" s="235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7"/>
      <c r="DJ128" s="235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36"/>
      <c r="DX128" s="236"/>
      <c r="DY128" s="236"/>
      <c r="DZ128" s="236"/>
      <c r="EA128" s="237"/>
      <c r="EB128" s="235"/>
      <c r="EC128" s="236"/>
      <c r="ED128" s="236"/>
      <c r="EE128" s="236"/>
      <c r="EF128" s="236"/>
      <c r="EG128" s="236"/>
      <c r="EH128" s="236"/>
      <c r="EI128" s="236"/>
      <c r="EJ128" s="236"/>
      <c r="EK128" s="236"/>
      <c r="EL128" s="236"/>
      <c r="EM128" s="236"/>
      <c r="EN128" s="236"/>
      <c r="EO128" s="236"/>
      <c r="EP128" s="236"/>
      <c r="EQ128" s="236"/>
      <c r="ER128" s="236"/>
      <c r="ES128" s="237"/>
      <c r="ET128" s="241">
        <f>SUM(CR128:ES129)</f>
        <v>0</v>
      </c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3"/>
    </row>
    <row r="129" spans="1:194" ht="12" customHeight="1">
      <c r="A129" s="196" t="s">
        <v>218</v>
      </c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7"/>
      <c r="BZ129" s="82"/>
      <c r="CA129" s="83"/>
      <c r="CB129" s="83"/>
      <c r="CC129" s="83"/>
      <c r="CD129" s="83"/>
      <c r="CE129" s="83"/>
      <c r="CF129" s="84"/>
      <c r="CG129" s="76"/>
      <c r="CH129" s="77"/>
      <c r="CI129" s="77"/>
      <c r="CJ129" s="77"/>
      <c r="CK129" s="77"/>
      <c r="CL129" s="77"/>
      <c r="CM129" s="77"/>
      <c r="CN129" s="77"/>
      <c r="CO129" s="77"/>
      <c r="CP129" s="77"/>
      <c r="CQ129" s="78"/>
      <c r="CR129" s="238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40"/>
      <c r="DJ129" s="238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40"/>
      <c r="EB129" s="238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40"/>
      <c r="ET129" s="244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245"/>
      <c r="FF129" s="245"/>
      <c r="FG129" s="245"/>
      <c r="FH129" s="245"/>
      <c r="FI129" s="245"/>
      <c r="FJ129" s="245"/>
      <c r="FK129" s="246"/>
    </row>
    <row r="130" spans="1:194" ht="15" customHeight="1">
      <c r="A130" s="135" t="s">
        <v>219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6"/>
      <c r="BZ130" s="65" t="s">
        <v>116</v>
      </c>
      <c r="CA130" s="66"/>
      <c r="CB130" s="66"/>
      <c r="CC130" s="66"/>
      <c r="CD130" s="66"/>
      <c r="CE130" s="66"/>
      <c r="CF130" s="66"/>
      <c r="CG130" s="97">
        <v>650</v>
      </c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33">
        <f>SUM(CR130:ES130)</f>
        <v>0</v>
      </c>
      <c r="EU130" s="233"/>
      <c r="EV130" s="233"/>
      <c r="EW130" s="233"/>
      <c r="EX130" s="233"/>
      <c r="EY130" s="233"/>
      <c r="EZ130" s="233"/>
      <c r="FA130" s="233"/>
      <c r="FB130" s="233"/>
      <c r="FC130" s="233"/>
      <c r="FD130" s="233"/>
      <c r="FE130" s="233"/>
      <c r="FF130" s="233"/>
      <c r="FG130" s="233"/>
      <c r="FH130" s="233"/>
      <c r="FI130" s="233"/>
      <c r="FJ130" s="233"/>
      <c r="FK130" s="234"/>
      <c r="FM130" s="228" t="s">
        <v>256</v>
      </c>
      <c r="FN130" s="228"/>
      <c r="FO130" s="228"/>
      <c r="FP130" s="228"/>
      <c r="FQ130" s="228"/>
      <c r="FR130" s="228"/>
      <c r="FS130" s="228"/>
      <c r="FT130" s="228"/>
      <c r="FU130" s="228"/>
      <c r="FV130" s="228"/>
      <c r="FW130" s="228"/>
      <c r="FX130" s="228"/>
      <c r="FY130" s="228"/>
      <c r="FZ130" s="228"/>
      <c r="GA130" s="228"/>
      <c r="GC130" s="228" t="s">
        <v>257</v>
      </c>
      <c r="GD130" s="228"/>
      <c r="GE130" s="228"/>
      <c r="GF130" s="228"/>
      <c r="GG130" s="228"/>
      <c r="GH130" s="228"/>
      <c r="GI130" s="228"/>
      <c r="GJ130" s="228"/>
      <c r="GK130" s="228"/>
      <c r="GL130" s="228"/>
    </row>
    <row r="131" spans="1:194" ht="24" customHeight="1">
      <c r="A131" s="126" t="s">
        <v>220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7"/>
      <c r="BZ131" s="65" t="s">
        <v>117</v>
      </c>
      <c r="CA131" s="66"/>
      <c r="CB131" s="66"/>
      <c r="CC131" s="66"/>
      <c r="CD131" s="66"/>
      <c r="CE131" s="66"/>
      <c r="CF131" s="66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233">
        <f>CR132-CR134</f>
        <v>-1190</v>
      </c>
      <c r="CS131" s="233"/>
      <c r="CT131" s="233"/>
      <c r="CU131" s="233"/>
      <c r="CV131" s="233"/>
      <c r="CW131" s="233"/>
      <c r="CX131" s="233"/>
      <c r="CY131" s="233"/>
      <c r="CZ131" s="233"/>
      <c r="DA131" s="233"/>
      <c r="DB131" s="233"/>
      <c r="DC131" s="233"/>
      <c r="DD131" s="233"/>
      <c r="DE131" s="233"/>
      <c r="DF131" s="233"/>
      <c r="DG131" s="233"/>
      <c r="DH131" s="233"/>
      <c r="DI131" s="233"/>
      <c r="DJ131" s="233">
        <f>DJ132-DJ134</f>
        <v>-564182.5</v>
      </c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33"/>
      <c r="DX131" s="233"/>
      <c r="DY131" s="233"/>
      <c r="DZ131" s="233"/>
      <c r="EA131" s="233"/>
      <c r="EB131" s="233">
        <f>EB132-EB134</f>
        <v>0</v>
      </c>
      <c r="EC131" s="233"/>
      <c r="ED131" s="233"/>
      <c r="EE131" s="233"/>
      <c r="EF131" s="233"/>
      <c r="EG131" s="233"/>
      <c r="EH131" s="233"/>
      <c r="EI131" s="233"/>
      <c r="EJ131" s="233"/>
      <c r="EK131" s="233"/>
      <c r="EL131" s="233"/>
      <c r="EM131" s="233"/>
      <c r="EN131" s="233"/>
      <c r="EO131" s="233"/>
      <c r="EP131" s="233"/>
      <c r="EQ131" s="233"/>
      <c r="ER131" s="233"/>
      <c r="ES131" s="233"/>
      <c r="ET131" s="233">
        <f>SUM(CR131:ES131)</f>
        <v>-565372.5</v>
      </c>
      <c r="EU131" s="233"/>
      <c r="EV131" s="233"/>
      <c r="EW131" s="233"/>
      <c r="EX131" s="233"/>
      <c r="EY131" s="233"/>
      <c r="EZ131" s="233"/>
      <c r="FA131" s="233"/>
      <c r="FB131" s="233"/>
      <c r="FC131" s="233"/>
      <c r="FD131" s="233"/>
      <c r="FE131" s="233"/>
      <c r="FF131" s="233"/>
      <c r="FG131" s="233"/>
      <c r="FH131" s="233"/>
      <c r="FI131" s="233"/>
      <c r="FJ131" s="233"/>
      <c r="FK131" s="234"/>
      <c r="FM131" s="229"/>
      <c r="FN131" s="229"/>
      <c r="FO131" s="229"/>
      <c r="FP131" s="229"/>
      <c r="FQ131" s="229"/>
      <c r="FR131" s="229"/>
      <c r="FS131" s="229"/>
      <c r="FT131" s="229"/>
      <c r="FU131" s="229"/>
      <c r="FV131" s="229"/>
      <c r="FW131" s="229"/>
      <c r="FX131" s="229"/>
      <c r="FY131" s="229"/>
      <c r="FZ131" s="229"/>
      <c r="GA131" s="229"/>
      <c r="GB131" s="229"/>
      <c r="GC131" s="229"/>
      <c r="GD131" s="229"/>
      <c r="GE131" s="229"/>
      <c r="GF131" s="229"/>
      <c r="GG131" s="229"/>
      <c r="GH131" s="229"/>
      <c r="GI131" s="229"/>
      <c r="GJ131" s="229"/>
      <c r="GK131" s="229"/>
      <c r="GL131" s="229"/>
    </row>
    <row r="132" spans="1:194" ht="12" customHeight="1">
      <c r="A132" s="128" t="s">
        <v>23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9"/>
      <c r="BZ132" s="79" t="s">
        <v>118</v>
      </c>
      <c r="CA132" s="80"/>
      <c r="CB132" s="80"/>
      <c r="CC132" s="80"/>
      <c r="CD132" s="80"/>
      <c r="CE132" s="80"/>
      <c r="CF132" s="81"/>
      <c r="CG132" s="73">
        <v>560</v>
      </c>
      <c r="CH132" s="74"/>
      <c r="CI132" s="74"/>
      <c r="CJ132" s="74"/>
      <c r="CK132" s="74"/>
      <c r="CL132" s="74"/>
      <c r="CM132" s="74"/>
      <c r="CN132" s="74"/>
      <c r="CO132" s="74"/>
      <c r="CP132" s="74"/>
      <c r="CQ132" s="75"/>
      <c r="CR132" s="235">
        <v>326118.2</v>
      </c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7"/>
      <c r="DJ132" s="235">
        <v>4949684.45</v>
      </c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6"/>
      <c r="DX132" s="236"/>
      <c r="DY132" s="236"/>
      <c r="DZ132" s="236"/>
      <c r="EA132" s="237"/>
      <c r="EB132" s="235"/>
      <c r="EC132" s="236"/>
      <c r="ED132" s="236"/>
      <c r="EE132" s="236"/>
      <c r="EF132" s="236"/>
      <c r="EG132" s="236"/>
      <c r="EH132" s="236"/>
      <c r="EI132" s="236"/>
      <c r="EJ132" s="236"/>
      <c r="EK132" s="236"/>
      <c r="EL132" s="236"/>
      <c r="EM132" s="236"/>
      <c r="EN132" s="236"/>
      <c r="EO132" s="236"/>
      <c r="EP132" s="236"/>
      <c r="EQ132" s="236"/>
      <c r="ER132" s="236"/>
      <c r="ES132" s="237"/>
      <c r="ET132" s="241">
        <f>SUM(CR132:ES133)</f>
        <v>5275802.6500000004</v>
      </c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3"/>
    </row>
    <row r="133" spans="1:194" ht="12" customHeight="1">
      <c r="A133" s="196" t="s">
        <v>221</v>
      </c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7"/>
      <c r="BZ133" s="82"/>
      <c r="CA133" s="83"/>
      <c r="CB133" s="83"/>
      <c r="CC133" s="83"/>
      <c r="CD133" s="83"/>
      <c r="CE133" s="83"/>
      <c r="CF133" s="84"/>
      <c r="CG133" s="76"/>
      <c r="CH133" s="77"/>
      <c r="CI133" s="77"/>
      <c r="CJ133" s="77"/>
      <c r="CK133" s="77"/>
      <c r="CL133" s="77"/>
      <c r="CM133" s="77"/>
      <c r="CN133" s="77"/>
      <c r="CO133" s="77"/>
      <c r="CP133" s="77"/>
      <c r="CQ133" s="78"/>
      <c r="CR133" s="238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40"/>
      <c r="DJ133" s="238"/>
      <c r="DK133" s="239"/>
      <c r="DL133" s="239"/>
      <c r="DM133" s="239"/>
      <c r="DN133" s="239"/>
      <c r="DO133" s="239"/>
      <c r="DP133" s="239"/>
      <c r="DQ133" s="239"/>
      <c r="DR133" s="239"/>
      <c r="DS133" s="239"/>
      <c r="DT133" s="239"/>
      <c r="DU133" s="239"/>
      <c r="DV133" s="239"/>
      <c r="DW133" s="239"/>
      <c r="DX133" s="239"/>
      <c r="DY133" s="239"/>
      <c r="DZ133" s="239"/>
      <c r="EA133" s="240"/>
      <c r="EB133" s="238"/>
      <c r="EC133" s="239"/>
      <c r="ED133" s="239"/>
      <c r="EE133" s="239"/>
      <c r="EF133" s="239"/>
      <c r="EG133" s="239"/>
      <c r="EH133" s="239"/>
      <c r="EI133" s="239"/>
      <c r="EJ133" s="239"/>
      <c r="EK133" s="239"/>
      <c r="EL133" s="239"/>
      <c r="EM133" s="239"/>
      <c r="EN133" s="239"/>
      <c r="EO133" s="239"/>
      <c r="EP133" s="239"/>
      <c r="EQ133" s="239"/>
      <c r="ER133" s="239"/>
      <c r="ES133" s="240"/>
      <c r="ET133" s="244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6"/>
    </row>
    <row r="134" spans="1:194" ht="15" customHeight="1">
      <c r="A134" s="135" t="s">
        <v>222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6"/>
      <c r="BZ134" s="65" t="s">
        <v>119</v>
      </c>
      <c r="CA134" s="66"/>
      <c r="CB134" s="66"/>
      <c r="CC134" s="66"/>
      <c r="CD134" s="66"/>
      <c r="CE134" s="66"/>
      <c r="CF134" s="66"/>
      <c r="CG134" s="97">
        <v>660</v>
      </c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250">
        <v>327308.2</v>
      </c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>
        <v>5513866.9500000002</v>
      </c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  <c r="DV134" s="250"/>
      <c r="DW134" s="250"/>
      <c r="DX134" s="250"/>
      <c r="DY134" s="250"/>
      <c r="DZ134" s="250"/>
      <c r="EA134" s="250"/>
      <c r="EB134" s="250"/>
      <c r="EC134" s="250"/>
      <c r="ED134" s="250"/>
      <c r="EE134" s="250"/>
      <c r="EF134" s="250"/>
      <c r="EG134" s="250"/>
      <c r="EH134" s="250"/>
      <c r="EI134" s="250"/>
      <c r="EJ134" s="250"/>
      <c r="EK134" s="250"/>
      <c r="EL134" s="250"/>
      <c r="EM134" s="250"/>
      <c r="EN134" s="250"/>
      <c r="EO134" s="250"/>
      <c r="EP134" s="250"/>
      <c r="EQ134" s="250"/>
      <c r="ER134" s="250"/>
      <c r="ES134" s="250"/>
      <c r="ET134" s="233">
        <f>SUM(CR134:ES134)</f>
        <v>5841175.1500000004</v>
      </c>
      <c r="EU134" s="233"/>
      <c r="EV134" s="233"/>
      <c r="EW134" s="233"/>
      <c r="EX134" s="233"/>
      <c r="EY134" s="233"/>
      <c r="EZ134" s="233"/>
      <c r="FA134" s="233"/>
      <c r="FB134" s="233"/>
      <c r="FC134" s="233"/>
      <c r="FD134" s="233"/>
      <c r="FE134" s="233"/>
      <c r="FF134" s="233"/>
      <c r="FG134" s="233"/>
      <c r="FH134" s="233"/>
      <c r="FI134" s="233"/>
      <c r="FJ134" s="233"/>
      <c r="FK134" s="234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61" t="s">
        <v>136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 t="s">
        <v>137</v>
      </c>
      <c r="CA136" s="123"/>
      <c r="CB136" s="123"/>
      <c r="CC136" s="123"/>
      <c r="CD136" s="123"/>
      <c r="CE136" s="123"/>
      <c r="CF136" s="123"/>
      <c r="CG136" s="123" t="s">
        <v>173</v>
      </c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253" t="s">
        <v>174</v>
      </c>
      <c r="CS136" s="253"/>
      <c r="CT136" s="253"/>
      <c r="CU136" s="253"/>
      <c r="CV136" s="253"/>
      <c r="CW136" s="253"/>
      <c r="CX136" s="253"/>
      <c r="CY136" s="253"/>
      <c r="CZ136" s="253"/>
      <c r="DA136" s="253"/>
      <c r="DB136" s="253"/>
      <c r="DC136" s="253"/>
      <c r="DD136" s="253"/>
      <c r="DE136" s="253"/>
      <c r="DF136" s="253"/>
      <c r="DG136" s="253"/>
      <c r="DH136" s="253"/>
      <c r="DI136" s="253"/>
      <c r="DJ136" s="253" t="s">
        <v>175</v>
      </c>
      <c r="DK136" s="253"/>
      <c r="DL136" s="253"/>
      <c r="DM136" s="253"/>
      <c r="DN136" s="253"/>
      <c r="DO136" s="253"/>
      <c r="DP136" s="253"/>
      <c r="DQ136" s="253"/>
      <c r="DR136" s="253"/>
      <c r="DS136" s="253"/>
      <c r="DT136" s="253"/>
      <c r="DU136" s="253"/>
      <c r="DV136" s="253"/>
      <c r="DW136" s="253"/>
      <c r="DX136" s="253"/>
      <c r="DY136" s="253"/>
      <c r="DZ136" s="253"/>
      <c r="EA136" s="253"/>
      <c r="EB136" s="253" t="s">
        <v>2</v>
      </c>
      <c r="EC136" s="253"/>
      <c r="ED136" s="253"/>
      <c r="EE136" s="253"/>
      <c r="EF136" s="253"/>
      <c r="EG136" s="253"/>
      <c r="EH136" s="253"/>
      <c r="EI136" s="253"/>
      <c r="EJ136" s="253"/>
      <c r="EK136" s="253"/>
      <c r="EL136" s="253"/>
      <c r="EM136" s="253"/>
      <c r="EN136" s="253"/>
      <c r="EO136" s="253"/>
      <c r="EP136" s="253"/>
      <c r="EQ136" s="253"/>
      <c r="ER136" s="253"/>
      <c r="ES136" s="253"/>
      <c r="ET136" s="253" t="s">
        <v>1</v>
      </c>
      <c r="EU136" s="253"/>
      <c r="EV136" s="253"/>
      <c r="EW136" s="253"/>
      <c r="EX136" s="253"/>
      <c r="EY136" s="253"/>
      <c r="EZ136" s="253"/>
      <c r="FA136" s="253"/>
      <c r="FB136" s="253"/>
      <c r="FC136" s="253"/>
      <c r="FD136" s="253"/>
      <c r="FE136" s="253"/>
      <c r="FF136" s="253"/>
      <c r="FG136" s="253"/>
      <c r="FH136" s="253"/>
      <c r="FI136" s="253"/>
      <c r="FJ136" s="253"/>
      <c r="FK136" s="256"/>
      <c r="FL136" s="39"/>
      <c r="FM136" s="39"/>
      <c r="FN136" s="39"/>
    </row>
    <row r="137" spans="1:194" ht="12.75" customHeight="1" thickBot="1">
      <c r="A137" s="118">
        <v>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119">
        <v>2</v>
      </c>
      <c r="CA137" s="119"/>
      <c r="CB137" s="119"/>
      <c r="CC137" s="119"/>
      <c r="CD137" s="119"/>
      <c r="CE137" s="119"/>
      <c r="CF137" s="119"/>
      <c r="CG137" s="119">
        <v>3</v>
      </c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293">
        <v>4</v>
      </c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>
        <v>5</v>
      </c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>
        <v>6</v>
      </c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  <c r="EO137" s="293"/>
      <c r="EP137" s="293"/>
      <c r="EQ137" s="293"/>
      <c r="ER137" s="293"/>
      <c r="ES137" s="293"/>
      <c r="ET137" s="293">
        <v>7</v>
      </c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3"/>
      <c r="FI137" s="293"/>
      <c r="FJ137" s="293"/>
      <c r="FK137" s="297"/>
    </row>
    <row r="138" spans="1:194" ht="15" customHeight="1">
      <c r="A138" s="215" t="s">
        <v>143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6"/>
      <c r="BZ138" s="138" t="s">
        <v>122</v>
      </c>
      <c r="CA138" s="139"/>
      <c r="CB138" s="139"/>
      <c r="CC138" s="139"/>
      <c r="CD138" s="139"/>
      <c r="CE138" s="139"/>
      <c r="CF138" s="139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254">
        <f>CR139+CR143+CR147</f>
        <v>0</v>
      </c>
      <c r="CS138" s="254"/>
      <c r="CT138" s="254"/>
      <c r="CU138" s="254"/>
      <c r="CV138" s="254"/>
      <c r="CW138" s="254"/>
      <c r="CX138" s="254"/>
      <c r="CY138" s="254"/>
      <c r="CZ138" s="254"/>
      <c r="DA138" s="254"/>
      <c r="DB138" s="254"/>
      <c r="DC138" s="254"/>
      <c r="DD138" s="254"/>
      <c r="DE138" s="254"/>
      <c r="DF138" s="254"/>
      <c r="DG138" s="254"/>
      <c r="DH138" s="254"/>
      <c r="DI138" s="254"/>
      <c r="DJ138" s="254">
        <f>DJ139+DJ143+DJ147</f>
        <v>-346427.22999999952</v>
      </c>
      <c r="DK138" s="254"/>
      <c r="DL138" s="254"/>
      <c r="DM138" s="254"/>
      <c r="DN138" s="254"/>
      <c r="DO138" s="254"/>
      <c r="DP138" s="254"/>
      <c r="DQ138" s="254"/>
      <c r="DR138" s="254"/>
      <c r="DS138" s="254"/>
      <c r="DT138" s="254"/>
      <c r="DU138" s="254"/>
      <c r="DV138" s="254"/>
      <c r="DW138" s="254"/>
      <c r="DX138" s="254"/>
      <c r="DY138" s="254"/>
      <c r="DZ138" s="254"/>
      <c r="EA138" s="254"/>
      <c r="EB138" s="254">
        <f>EB139+EB143+EB147</f>
        <v>0</v>
      </c>
      <c r="EC138" s="254"/>
      <c r="ED138" s="254"/>
      <c r="EE138" s="254"/>
      <c r="EF138" s="254"/>
      <c r="EG138" s="254"/>
      <c r="EH138" s="254"/>
      <c r="EI138" s="254"/>
      <c r="EJ138" s="254"/>
      <c r="EK138" s="254"/>
      <c r="EL138" s="254"/>
      <c r="EM138" s="254"/>
      <c r="EN138" s="254"/>
      <c r="EO138" s="254"/>
      <c r="EP138" s="254"/>
      <c r="EQ138" s="254"/>
      <c r="ER138" s="254"/>
      <c r="ES138" s="254"/>
      <c r="ET138" s="254">
        <f>SUM(CR138:ES138)</f>
        <v>-346427.22999999952</v>
      </c>
      <c r="EU138" s="254"/>
      <c r="EV138" s="254"/>
      <c r="EW138" s="254"/>
      <c r="EX138" s="254"/>
      <c r="EY138" s="254"/>
      <c r="EZ138" s="254"/>
      <c r="FA138" s="254"/>
      <c r="FB138" s="254"/>
      <c r="FC138" s="254"/>
      <c r="FD138" s="254"/>
      <c r="FE138" s="254"/>
      <c r="FF138" s="254"/>
      <c r="FG138" s="254"/>
      <c r="FH138" s="254"/>
      <c r="FI138" s="254"/>
      <c r="FJ138" s="254"/>
      <c r="FK138" s="270"/>
    </row>
    <row r="139" spans="1:194" ht="26.25" customHeight="1">
      <c r="A139" s="126" t="s">
        <v>223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7"/>
      <c r="BZ139" s="65" t="s">
        <v>123</v>
      </c>
      <c r="CA139" s="66"/>
      <c r="CB139" s="66"/>
      <c r="CC139" s="66"/>
      <c r="CD139" s="66"/>
      <c r="CE139" s="66"/>
      <c r="CF139" s="66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233">
        <f>CR140-CR142</f>
        <v>0</v>
      </c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>
        <f>DJ140-DJ142</f>
        <v>0</v>
      </c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33"/>
      <c r="DW139" s="233"/>
      <c r="DX139" s="233"/>
      <c r="DY139" s="233"/>
      <c r="DZ139" s="233"/>
      <c r="EA139" s="233"/>
      <c r="EB139" s="233">
        <f>EB140-EB142</f>
        <v>0</v>
      </c>
      <c r="EC139" s="233"/>
      <c r="ED139" s="233"/>
      <c r="EE139" s="233"/>
      <c r="EF139" s="233"/>
      <c r="EG139" s="233"/>
      <c r="EH139" s="233"/>
      <c r="EI139" s="233"/>
      <c r="EJ139" s="233"/>
      <c r="EK139" s="233"/>
      <c r="EL139" s="233"/>
      <c r="EM139" s="233"/>
      <c r="EN139" s="233"/>
      <c r="EO139" s="233"/>
      <c r="EP139" s="233"/>
      <c r="EQ139" s="233"/>
      <c r="ER139" s="233"/>
      <c r="ES139" s="233"/>
      <c r="ET139" s="233">
        <f>SUM(CR139:ES139)</f>
        <v>0</v>
      </c>
      <c r="EU139" s="233"/>
      <c r="EV139" s="233"/>
      <c r="EW139" s="233"/>
      <c r="EX139" s="233"/>
      <c r="EY139" s="233"/>
      <c r="EZ139" s="233"/>
      <c r="FA139" s="233"/>
      <c r="FB139" s="233"/>
      <c r="FC139" s="233"/>
      <c r="FD139" s="233"/>
      <c r="FE139" s="233"/>
      <c r="FF139" s="233"/>
      <c r="FG139" s="233"/>
      <c r="FH139" s="233"/>
      <c r="FI139" s="233"/>
      <c r="FJ139" s="233"/>
      <c r="FK139" s="234"/>
    </row>
    <row r="140" spans="1:194" ht="12" customHeight="1">
      <c r="A140" s="128" t="s">
        <v>23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9"/>
      <c r="BZ140" s="79" t="s">
        <v>124</v>
      </c>
      <c r="CA140" s="80"/>
      <c r="CB140" s="80"/>
      <c r="CC140" s="80"/>
      <c r="CD140" s="80"/>
      <c r="CE140" s="80"/>
      <c r="CF140" s="81"/>
      <c r="CG140" s="73">
        <v>710</v>
      </c>
      <c r="CH140" s="74"/>
      <c r="CI140" s="74"/>
      <c r="CJ140" s="74"/>
      <c r="CK140" s="74"/>
      <c r="CL140" s="74"/>
      <c r="CM140" s="74"/>
      <c r="CN140" s="74"/>
      <c r="CO140" s="74"/>
      <c r="CP140" s="74"/>
      <c r="CQ140" s="75"/>
      <c r="CR140" s="235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7"/>
      <c r="DJ140" s="235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36"/>
      <c r="DX140" s="236"/>
      <c r="DY140" s="236"/>
      <c r="DZ140" s="236"/>
      <c r="EA140" s="237"/>
      <c r="EB140" s="235"/>
      <c r="EC140" s="236"/>
      <c r="ED140" s="236"/>
      <c r="EE140" s="236"/>
      <c r="EF140" s="236"/>
      <c r="EG140" s="236"/>
      <c r="EH140" s="236"/>
      <c r="EI140" s="236"/>
      <c r="EJ140" s="236"/>
      <c r="EK140" s="236"/>
      <c r="EL140" s="236"/>
      <c r="EM140" s="236"/>
      <c r="EN140" s="236"/>
      <c r="EO140" s="236"/>
      <c r="EP140" s="236"/>
      <c r="EQ140" s="236"/>
      <c r="ER140" s="236"/>
      <c r="ES140" s="237"/>
      <c r="ET140" s="241">
        <f>SUM(CR140:ES141)</f>
        <v>0</v>
      </c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3"/>
    </row>
    <row r="141" spans="1:194" ht="12" customHeight="1">
      <c r="A141" s="196" t="s">
        <v>224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7"/>
      <c r="BZ141" s="82"/>
      <c r="CA141" s="83"/>
      <c r="CB141" s="83"/>
      <c r="CC141" s="83"/>
      <c r="CD141" s="83"/>
      <c r="CE141" s="83"/>
      <c r="CF141" s="84"/>
      <c r="CG141" s="76"/>
      <c r="CH141" s="77"/>
      <c r="CI141" s="77"/>
      <c r="CJ141" s="77"/>
      <c r="CK141" s="77"/>
      <c r="CL141" s="77"/>
      <c r="CM141" s="77"/>
      <c r="CN141" s="77"/>
      <c r="CO141" s="77"/>
      <c r="CP141" s="77"/>
      <c r="CQ141" s="78"/>
      <c r="CR141" s="238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40"/>
      <c r="DJ141" s="238"/>
      <c r="DK141" s="239"/>
      <c r="DL141" s="239"/>
      <c r="DM141" s="239"/>
      <c r="DN141" s="239"/>
      <c r="DO141" s="239"/>
      <c r="DP141" s="239"/>
      <c r="DQ141" s="239"/>
      <c r="DR141" s="239"/>
      <c r="DS141" s="239"/>
      <c r="DT141" s="239"/>
      <c r="DU141" s="239"/>
      <c r="DV141" s="239"/>
      <c r="DW141" s="239"/>
      <c r="DX141" s="239"/>
      <c r="DY141" s="239"/>
      <c r="DZ141" s="239"/>
      <c r="EA141" s="240"/>
      <c r="EB141" s="238"/>
      <c r="EC141" s="239"/>
      <c r="ED141" s="239"/>
      <c r="EE141" s="239"/>
      <c r="EF141" s="239"/>
      <c r="EG141" s="239"/>
      <c r="EH141" s="239"/>
      <c r="EI141" s="239"/>
      <c r="EJ141" s="239"/>
      <c r="EK141" s="239"/>
      <c r="EL141" s="239"/>
      <c r="EM141" s="239"/>
      <c r="EN141" s="239"/>
      <c r="EO141" s="239"/>
      <c r="EP141" s="239"/>
      <c r="EQ141" s="239"/>
      <c r="ER141" s="239"/>
      <c r="ES141" s="240"/>
      <c r="ET141" s="244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6"/>
    </row>
    <row r="142" spans="1:194" ht="15" customHeight="1">
      <c r="A142" s="135" t="s">
        <v>225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6"/>
      <c r="BZ142" s="65" t="s">
        <v>125</v>
      </c>
      <c r="CA142" s="66"/>
      <c r="CB142" s="66"/>
      <c r="CC142" s="66"/>
      <c r="CD142" s="66"/>
      <c r="CE142" s="66"/>
      <c r="CF142" s="66"/>
      <c r="CG142" s="97">
        <v>810</v>
      </c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  <c r="DV142" s="250"/>
      <c r="DW142" s="250"/>
      <c r="DX142" s="250"/>
      <c r="DY142" s="250"/>
      <c r="DZ142" s="250"/>
      <c r="EA142" s="250"/>
      <c r="EB142" s="250"/>
      <c r="EC142" s="250"/>
      <c r="ED142" s="250"/>
      <c r="EE142" s="250"/>
      <c r="EF142" s="250"/>
      <c r="EG142" s="250"/>
      <c r="EH142" s="250"/>
      <c r="EI142" s="250"/>
      <c r="EJ142" s="250"/>
      <c r="EK142" s="250"/>
      <c r="EL142" s="250"/>
      <c r="EM142" s="250"/>
      <c r="EN142" s="250"/>
      <c r="EO142" s="250"/>
      <c r="EP142" s="250"/>
      <c r="EQ142" s="250"/>
      <c r="ER142" s="250"/>
      <c r="ES142" s="250"/>
      <c r="ET142" s="233">
        <f>SUM(CR142:ES142)</f>
        <v>0</v>
      </c>
      <c r="EU142" s="233"/>
      <c r="EV142" s="233"/>
      <c r="EW142" s="233"/>
      <c r="EX142" s="233"/>
      <c r="EY142" s="233"/>
      <c r="EZ142" s="233"/>
      <c r="FA142" s="233"/>
      <c r="FB142" s="233"/>
      <c r="FC142" s="233"/>
      <c r="FD142" s="233"/>
      <c r="FE142" s="233"/>
      <c r="FF142" s="233"/>
      <c r="FG142" s="233"/>
      <c r="FH142" s="233"/>
      <c r="FI142" s="233"/>
      <c r="FJ142" s="233"/>
      <c r="FK142" s="234"/>
    </row>
    <row r="143" spans="1:194" ht="25.5" customHeight="1">
      <c r="A143" s="126" t="s">
        <v>226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7"/>
      <c r="BZ143" s="65" t="s">
        <v>126</v>
      </c>
      <c r="CA143" s="66"/>
      <c r="CB143" s="66"/>
      <c r="CC143" s="66"/>
      <c r="CD143" s="66"/>
      <c r="CE143" s="66"/>
      <c r="CF143" s="66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233">
        <f>CR144-CR146</f>
        <v>0</v>
      </c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>
        <f>DJ144-DJ146</f>
        <v>0</v>
      </c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33"/>
      <c r="DX143" s="233"/>
      <c r="DY143" s="233"/>
      <c r="DZ143" s="233"/>
      <c r="EA143" s="233"/>
      <c r="EB143" s="233">
        <f>EB144-EB146</f>
        <v>0</v>
      </c>
      <c r="EC143" s="233"/>
      <c r="ED143" s="233"/>
      <c r="EE143" s="233"/>
      <c r="EF143" s="233"/>
      <c r="EG143" s="233"/>
      <c r="EH143" s="233"/>
      <c r="EI143" s="233"/>
      <c r="EJ143" s="233"/>
      <c r="EK143" s="233"/>
      <c r="EL143" s="233"/>
      <c r="EM143" s="233"/>
      <c r="EN143" s="233"/>
      <c r="EO143" s="233"/>
      <c r="EP143" s="233"/>
      <c r="EQ143" s="233"/>
      <c r="ER143" s="233"/>
      <c r="ES143" s="233"/>
      <c r="ET143" s="233">
        <f>SUM(CR143:ES143)</f>
        <v>0</v>
      </c>
      <c r="EU143" s="233"/>
      <c r="EV143" s="233"/>
      <c r="EW143" s="233"/>
      <c r="EX143" s="233"/>
      <c r="EY143" s="233"/>
      <c r="EZ143" s="233"/>
      <c r="FA143" s="233"/>
      <c r="FB143" s="233"/>
      <c r="FC143" s="233"/>
      <c r="FD143" s="233"/>
      <c r="FE143" s="233"/>
      <c r="FF143" s="233"/>
      <c r="FG143" s="233"/>
      <c r="FH143" s="233"/>
      <c r="FI143" s="233"/>
      <c r="FJ143" s="233"/>
      <c r="FK143" s="234"/>
    </row>
    <row r="144" spans="1:194" ht="12" customHeight="1">
      <c r="A144" s="128" t="s">
        <v>23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9"/>
      <c r="BZ144" s="79" t="s">
        <v>127</v>
      </c>
      <c r="CA144" s="80"/>
      <c r="CB144" s="80"/>
      <c r="CC144" s="80"/>
      <c r="CD144" s="80"/>
      <c r="CE144" s="80"/>
      <c r="CF144" s="81"/>
      <c r="CG144" s="73">
        <v>720</v>
      </c>
      <c r="CH144" s="74"/>
      <c r="CI144" s="74"/>
      <c r="CJ144" s="74"/>
      <c r="CK144" s="74"/>
      <c r="CL144" s="74"/>
      <c r="CM144" s="74"/>
      <c r="CN144" s="74"/>
      <c r="CO144" s="74"/>
      <c r="CP144" s="74"/>
      <c r="CQ144" s="75"/>
      <c r="CR144" s="235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7"/>
      <c r="DJ144" s="235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36"/>
      <c r="DX144" s="236"/>
      <c r="DY144" s="236"/>
      <c r="DZ144" s="236"/>
      <c r="EA144" s="237"/>
      <c r="EB144" s="235"/>
      <c r="EC144" s="236"/>
      <c r="ED144" s="236"/>
      <c r="EE144" s="236"/>
      <c r="EF144" s="236"/>
      <c r="EG144" s="236"/>
      <c r="EH144" s="236"/>
      <c r="EI144" s="236"/>
      <c r="EJ144" s="236"/>
      <c r="EK144" s="236"/>
      <c r="EL144" s="236"/>
      <c r="EM144" s="236"/>
      <c r="EN144" s="236"/>
      <c r="EO144" s="236"/>
      <c r="EP144" s="236"/>
      <c r="EQ144" s="236"/>
      <c r="ER144" s="236"/>
      <c r="ES144" s="237"/>
      <c r="ET144" s="241">
        <f>SUM(CR144:ES145)</f>
        <v>0</v>
      </c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3"/>
    </row>
    <row r="145" spans="1:204" ht="12" customHeight="1">
      <c r="A145" s="196" t="s">
        <v>239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7"/>
      <c r="BZ145" s="82"/>
      <c r="CA145" s="83"/>
      <c r="CB145" s="83"/>
      <c r="CC145" s="83"/>
      <c r="CD145" s="83"/>
      <c r="CE145" s="83"/>
      <c r="CF145" s="84"/>
      <c r="CG145" s="76"/>
      <c r="CH145" s="77"/>
      <c r="CI145" s="77"/>
      <c r="CJ145" s="77"/>
      <c r="CK145" s="77"/>
      <c r="CL145" s="77"/>
      <c r="CM145" s="77"/>
      <c r="CN145" s="77"/>
      <c r="CO145" s="77"/>
      <c r="CP145" s="77"/>
      <c r="CQ145" s="78"/>
      <c r="CR145" s="238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40"/>
      <c r="DJ145" s="238"/>
      <c r="DK145" s="239"/>
      <c r="DL145" s="239"/>
      <c r="DM145" s="239"/>
      <c r="DN145" s="239"/>
      <c r="DO145" s="239"/>
      <c r="DP145" s="239"/>
      <c r="DQ145" s="239"/>
      <c r="DR145" s="239"/>
      <c r="DS145" s="239"/>
      <c r="DT145" s="239"/>
      <c r="DU145" s="239"/>
      <c r="DV145" s="239"/>
      <c r="DW145" s="239"/>
      <c r="DX145" s="239"/>
      <c r="DY145" s="239"/>
      <c r="DZ145" s="239"/>
      <c r="EA145" s="240"/>
      <c r="EB145" s="238"/>
      <c r="EC145" s="239"/>
      <c r="ED145" s="239"/>
      <c r="EE145" s="239"/>
      <c r="EF145" s="239"/>
      <c r="EG145" s="239"/>
      <c r="EH145" s="239"/>
      <c r="EI145" s="239"/>
      <c r="EJ145" s="239"/>
      <c r="EK145" s="239"/>
      <c r="EL145" s="239"/>
      <c r="EM145" s="239"/>
      <c r="EN145" s="239"/>
      <c r="EO145" s="239"/>
      <c r="EP145" s="239"/>
      <c r="EQ145" s="239"/>
      <c r="ER145" s="239"/>
      <c r="ES145" s="240"/>
      <c r="ET145" s="244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6"/>
    </row>
    <row r="146" spans="1:204" ht="15" customHeight="1">
      <c r="A146" s="135" t="s">
        <v>227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6"/>
      <c r="BZ146" s="65" t="s">
        <v>128</v>
      </c>
      <c r="CA146" s="66"/>
      <c r="CB146" s="66"/>
      <c r="CC146" s="66"/>
      <c r="CD146" s="66"/>
      <c r="CE146" s="66"/>
      <c r="CF146" s="66"/>
      <c r="CG146" s="97">
        <v>820</v>
      </c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  <c r="DV146" s="250"/>
      <c r="DW146" s="250"/>
      <c r="DX146" s="250"/>
      <c r="DY146" s="250"/>
      <c r="DZ146" s="250"/>
      <c r="EA146" s="250"/>
      <c r="EB146" s="250"/>
      <c r="EC146" s="250"/>
      <c r="ED146" s="250"/>
      <c r="EE146" s="250"/>
      <c r="EF146" s="250"/>
      <c r="EG146" s="250"/>
      <c r="EH146" s="250"/>
      <c r="EI146" s="250"/>
      <c r="EJ146" s="250"/>
      <c r="EK146" s="250"/>
      <c r="EL146" s="250"/>
      <c r="EM146" s="250"/>
      <c r="EN146" s="250"/>
      <c r="EO146" s="250"/>
      <c r="EP146" s="250"/>
      <c r="EQ146" s="250"/>
      <c r="ER146" s="250"/>
      <c r="ES146" s="250"/>
      <c r="ET146" s="233">
        <f>SUM(CR146:ES146)</f>
        <v>0</v>
      </c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4"/>
    </row>
    <row r="147" spans="1:204" ht="15" customHeight="1">
      <c r="A147" s="126" t="s">
        <v>157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7"/>
      <c r="BZ147" s="65" t="s">
        <v>129</v>
      </c>
      <c r="CA147" s="66"/>
      <c r="CB147" s="66"/>
      <c r="CC147" s="66"/>
      <c r="CD147" s="66"/>
      <c r="CE147" s="66"/>
      <c r="CF147" s="66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233">
        <f>CR148-CR150</f>
        <v>0</v>
      </c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>
        <f>DJ148-DJ150</f>
        <v>-346427.22999999952</v>
      </c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33"/>
      <c r="DW147" s="233"/>
      <c r="DX147" s="233"/>
      <c r="DY147" s="233"/>
      <c r="DZ147" s="233"/>
      <c r="EA147" s="233"/>
      <c r="EB147" s="233">
        <f>EB148-EB150</f>
        <v>0</v>
      </c>
      <c r="EC147" s="233"/>
      <c r="ED147" s="233"/>
      <c r="EE147" s="233"/>
      <c r="EF147" s="233"/>
      <c r="EG147" s="233"/>
      <c r="EH147" s="233"/>
      <c r="EI147" s="233"/>
      <c r="EJ147" s="233"/>
      <c r="EK147" s="233"/>
      <c r="EL147" s="233"/>
      <c r="EM147" s="233"/>
      <c r="EN147" s="233"/>
      <c r="EO147" s="233"/>
      <c r="EP147" s="233"/>
      <c r="EQ147" s="233"/>
      <c r="ER147" s="233"/>
      <c r="ES147" s="233"/>
      <c r="ET147" s="233">
        <f>SUM(CR147:ES147)</f>
        <v>-346427.22999999952</v>
      </c>
      <c r="EU147" s="233"/>
      <c r="EV147" s="233"/>
      <c r="EW147" s="233"/>
      <c r="EX147" s="233"/>
      <c r="EY147" s="233"/>
      <c r="EZ147" s="233"/>
      <c r="FA147" s="233"/>
      <c r="FB147" s="233"/>
      <c r="FC147" s="233"/>
      <c r="FD147" s="233"/>
      <c r="FE147" s="233"/>
      <c r="FF147" s="233"/>
      <c r="FG147" s="233"/>
      <c r="FH147" s="233"/>
      <c r="FI147" s="233"/>
      <c r="FJ147" s="233"/>
      <c r="FK147" s="234"/>
      <c r="FM147" s="225" t="s">
        <v>268</v>
      </c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  <c r="GH147" s="226"/>
      <c r="GI147" s="226"/>
      <c r="GJ147" s="226"/>
      <c r="GK147" s="226"/>
      <c r="GL147" s="61"/>
      <c r="GM147" s="61"/>
      <c r="GN147" s="307">
        <v>-20736.22</v>
      </c>
      <c r="GO147" s="307"/>
      <c r="GP147" s="307"/>
      <c r="GQ147" s="307"/>
      <c r="GR147" s="307"/>
      <c r="GS147" s="307"/>
      <c r="GT147" s="307"/>
      <c r="GU147" s="307"/>
      <c r="GV147" s="307"/>
    </row>
    <row r="148" spans="1:204" ht="12" customHeight="1">
      <c r="A148" s="128" t="s">
        <v>23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9"/>
      <c r="BZ148" s="79" t="s">
        <v>130</v>
      </c>
      <c r="CA148" s="80"/>
      <c r="CB148" s="80"/>
      <c r="CC148" s="80"/>
      <c r="CD148" s="80"/>
      <c r="CE148" s="80"/>
      <c r="CF148" s="81"/>
      <c r="CG148" s="73">
        <v>730</v>
      </c>
      <c r="CH148" s="74"/>
      <c r="CI148" s="74"/>
      <c r="CJ148" s="74"/>
      <c r="CK148" s="74"/>
      <c r="CL148" s="74"/>
      <c r="CM148" s="74"/>
      <c r="CN148" s="74"/>
      <c r="CO148" s="74"/>
      <c r="CP148" s="74"/>
      <c r="CQ148" s="75"/>
      <c r="CR148" s="235">
        <v>8600</v>
      </c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7"/>
      <c r="DJ148" s="235">
        <f>8032261.2-20736.22</f>
        <v>8011524.9800000004</v>
      </c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6"/>
      <c r="DX148" s="236"/>
      <c r="DY148" s="236"/>
      <c r="DZ148" s="236"/>
      <c r="EA148" s="237"/>
      <c r="EB148" s="235"/>
      <c r="EC148" s="236"/>
      <c r="ED148" s="236"/>
      <c r="EE148" s="236"/>
      <c r="EF148" s="236"/>
      <c r="EG148" s="236"/>
      <c r="EH148" s="236"/>
      <c r="EI148" s="236"/>
      <c r="EJ148" s="236"/>
      <c r="EK148" s="236"/>
      <c r="EL148" s="236"/>
      <c r="EM148" s="236"/>
      <c r="EN148" s="236"/>
      <c r="EO148" s="236"/>
      <c r="EP148" s="236"/>
      <c r="EQ148" s="236"/>
      <c r="ER148" s="236"/>
      <c r="ES148" s="237"/>
      <c r="ET148" s="241">
        <f>SUM(CR148:ES149)</f>
        <v>8020124.9800000004</v>
      </c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3"/>
      <c r="FM148" s="225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  <c r="GH148" s="226"/>
      <c r="GI148" s="226"/>
      <c r="GJ148" s="226"/>
      <c r="GK148" s="226"/>
      <c r="GN148" s="307"/>
      <c r="GO148" s="307"/>
      <c r="GP148" s="307"/>
      <c r="GQ148" s="307"/>
      <c r="GR148" s="307"/>
      <c r="GS148" s="307"/>
      <c r="GT148" s="307"/>
      <c r="GU148" s="307"/>
      <c r="GV148" s="307"/>
    </row>
    <row r="149" spans="1:204" ht="12" customHeight="1">
      <c r="A149" s="196" t="s">
        <v>120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7"/>
      <c r="BZ149" s="82"/>
      <c r="CA149" s="83"/>
      <c r="CB149" s="83"/>
      <c r="CC149" s="83"/>
      <c r="CD149" s="83"/>
      <c r="CE149" s="83"/>
      <c r="CF149" s="84"/>
      <c r="CG149" s="76"/>
      <c r="CH149" s="77"/>
      <c r="CI149" s="77"/>
      <c r="CJ149" s="77"/>
      <c r="CK149" s="77"/>
      <c r="CL149" s="77"/>
      <c r="CM149" s="77"/>
      <c r="CN149" s="77"/>
      <c r="CO149" s="77"/>
      <c r="CP149" s="77"/>
      <c r="CQ149" s="78"/>
      <c r="CR149" s="238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40"/>
      <c r="DJ149" s="238"/>
      <c r="DK149" s="239"/>
      <c r="DL149" s="239"/>
      <c r="DM149" s="239"/>
      <c r="DN149" s="239"/>
      <c r="DO149" s="239"/>
      <c r="DP149" s="239"/>
      <c r="DQ149" s="239"/>
      <c r="DR149" s="239"/>
      <c r="DS149" s="239"/>
      <c r="DT149" s="239"/>
      <c r="DU149" s="239"/>
      <c r="DV149" s="239"/>
      <c r="DW149" s="239"/>
      <c r="DX149" s="239"/>
      <c r="DY149" s="239"/>
      <c r="DZ149" s="239"/>
      <c r="EA149" s="240"/>
      <c r="EB149" s="238"/>
      <c r="EC149" s="239"/>
      <c r="ED149" s="239"/>
      <c r="EE149" s="239"/>
      <c r="EF149" s="239"/>
      <c r="EG149" s="239"/>
      <c r="EH149" s="239"/>
      <c r="EI149" s="239"/>
      <c r="EJ149" s="239"/>
      <c r="EK149" s="239"/>
      <c r="EL149" s="239"/>
      <c r="EM149" s="239"/>
      <c r="EN149" s="239"/>
      <c r="EO149" s="239"/>
      <c r="EP149" s="239"/>
      <c r="EQ149" s="239"/>
      <c r="ER149" s="239"/>
      <c r="ES149" s="240"/>
      <c r="ET149" s="244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6"/>
    </row>
    <row r="150" spans="1:204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85" t="s">
        <v>131</v>
      </c>
      <c r="CA150" s="186"/>
      <c r="CB150" s="186"/>
      <c r="CC150" s="186"/>
      <c r="CD150" s="186"/>
      <c r="CE150" s="186"/>
      <c r="CF150" s="186"/>
      <c r="CG150" s="201">
        <v>830</v>
      </c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47">
        <v>8600</v>
      </c>
      <c r="CS150" s="247"/>
      <c r="CT150" s="247"/>
      <c r="CU150" s="247"/>
      <c r="CV150" s="247"/>
      <c r="CW150" s="247"/>
      <c r="CX150" s="247"/>
      <c r="CY150" s="247"/>
      <c r="CZ150" s="247"/>
      <c r="DA150" s="247"/>
      <c r="DB150" s="247"/>
      <c r="DC150" s="247"/>
      <c r="DD150" s="247"/>
      <c r="DE150" s="247"/>
      <c r="DF150" s="247"/>
      <c r="DG150" s="247"/>
      <c r="DH150" s="247"/>
      <c r="DI150" s="247"/>
      <c r="DJ150" s="247">
        <v>8357952.21</v>
      </c>
      <c r="DK150" s="247"/>
      <c r="DL150" s="247"/>
      <c r="DM150" s="247"/>
      <c r="DN150" s="247"/>
      <c r="DO150" s="247"/>
      <c r="DP150" s="247"/>
      <c r="DQ150" s="247"/>
      <c r="DR150" s="247"/>
      <c r="DS150" s="247"/>
      <c r="DT150" s="247"/>
      <c r="DU150" s="247"/>
      <c r="DV150" s="247"/>
      <c r="DW150" s="247"/>
      <c r="DX150" s="247"/>
      <c r="DY150" s="247"/>
      <c r="DZ150" s="247"/>
      <c r="EA150" s="247"/>
      <c r="EB150" s="247"/>
      <c r="EC150" s="247"/>
      <c r="ED150" s="247"/>
      <c r="EE150" s="247"/>
      <c r="EF150" s="247"/>
      <c r="EG150" s="247"/>
      <c r="EH150" s="247"/>
      <c r="EI150" s="247"/>
      <c r="EJ150" s="247"/>
      <c r="EK150" s="247"/>
      <c r="EL150" s="247"/>
      <c r="EM150" s="247"/>
      <c r="EN150" s="247"/>
      <c r="EO150" s="247"/>
      <c r="EP150" s="247"/>
      <c r="EQ150" s="247"/>
      <c r="ER150" s="247"/>
      <c r="ES150" s="247"/>
      <c r="ET150" s="248">
        <f>SUM(CR150:ES150)</f>
        <v>8366552.21</v>
      </c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9"/>
    </row>
    <row r="151" spans="1:204" ht="37.5" customHeight="1"/>
    <row r="152" spans="1:204">
      <c r="A152" s="1" t="s">
        <v>132</v>
      </c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Z152" s="1" t="s">
        <v>139</v>
      </c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N152" s="294" t="s">
        <v>248</v>
      </c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</row>
    <row r="153" spans="1:204" s="16" customFormat="1">
      <c r="O153" s="134" t="s">
        <v>133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K153" s="134" t="s">
        <v>134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CR153" s="292" t="s">
        <v>133</v>
      </c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32"/>
      <c r="DK153" s="32"/>
      <c r="DL153" s="32"/>
      <c r="DM153" s="32"/>
      <c r="DN153" s="292" t="s">
        <v>134</v>
      </c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4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4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44"/>
      <c r="FM155" s="44"/>
      <c r="FN155" s="44"/>
    </row>
    <row r="156" spans="1:204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34" t="s">
        <v>229</v>
      </c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32"/>
      <c r="FM156" s="32"/>
      <c r="FN156" s="32"/>
    </row>
    <row r="157" spans="1:204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4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77" t="s">
        <v>249</v>
      </c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23"/>
      <c r="CM158" s="23"/>
      <c r="CN158" s="23"/>
      <c r="CO158" s="23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L158" s="294" t="s">
        <v>250</v>
      </c>
      <c r="DM158" s="294"/>
      <c r="DN158" s="294"/>
      <c r="DO158" s="294"/>
      <c r="DP158" s="294"/>
      <c r="DQ158" s="294"/>
      <c r="DR158" s="294"/>
      <c r="DS158" s="294"/>
      <c r="DT158" s="294"/>
      <c r="DU158" s="294"/>
      <c r="DV158" s="294"/>
      <c r="DW158" s="294"/>
      <c r="DX158" s="294"/>
      <c r="DY158" s="294"/>
      <c r="DZ158" s="294"/>
      <c r="EA158" s="294"/>
      <c r="EB158" s="294"/>
      <c r="EC158" s="294"/>
      <c r="ED158" s="294"/>
      <c r="EE158" s="294"/>
      <c r="EF158" s="294"/>
      <c r="EG158" s="294"/>
      <c r="EH158" s="294"/>
      <c r="EI158" s="294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4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34" t="s">
        <v>231</v>
      </c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25"/>
      <c r="CM159" s="25"/>
      <c r="CN159" s="25"/>
      <c r="CO159" s="25"/>
      <c r="CP159" s="134" t="s">
        <v>133</v>
      </c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32"/>
      <c r="DI159" s="32"/>
      <c r="DJ159" s="32"/>
      <c r="DK159" s="32"/>
      <c r="DL159" s="292" t="s">
        <v>134</v>
      </c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4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23"/>
      <c r="AM161" s="23"/>
      <c r="AN161" s="23"/>
      <c r="AO161" s="23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23"/>
      <c r="CK161" s="23"/>
      <c r="CL161" s="23"/>
      <c r="CM161" s="2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34" t="s">
        <v>231</v>
      </c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25"/>
      <c r="AM162" s="25"/>
      <c r="AN162" s="25"/>
      <c r="AO162" s="25"/>
      <c r="AP162" s="134" t="s">
        <v>133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L162" s="134" t="s">
        <v>134</v>
      </c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N162" s="134" t="s">
        <v>233</v>
      </c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78" t="s">
        <v>135</v>
      </c>
      <c r="B164" s="178"/>
      <c r="C164" s="83"/>
      <c r="D164" s="83"/>
      <c r="E164" s="83"/>
      <c r="F164" s="83"/>
      <c r="G164" s="202" t="s">
        <v>135</v>
      </c>
      <c r="H164" s="202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202">
        <v>20</v>
      </c>
      <c r="AC164" s="202"/>
      <c r="AD164" s="202"/>
      <c r="AE164" s="202"/>
      <c r="AF164" s="184"/>
      <c r="AG164" s="184"/>
      <c r="AH164" s="184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4">
    <mergeCell ref="FL33:GC34"/>
    <mergeCell ref="GD33:GU34"/>
    <mergeCell ref="FM147:GK148"/>
    <mergeCell ref="GN147:GV148"/>
    <mergeCell ref="FM79:GD80"/>
    <mergeCell ref="GE79:GV80"/>
    <mergeCell ref="FM82:GA82"/>
    <mergeCell ref="FM110:FY110"/>
    <mergeCell ref="GA110:GL110"/>
    <mergeCell ref="FM113:GL115"/>
    <mergeCell ref="FM72:GA72"/>
    <mergeCell ref="FM73:GD73"/>
    <mergeCell ref="AJ3:EB3"/>
    <mergeCell ref="ET3:FK3"/>
    <mergeCell ref="ET4:FK4"/>
    <mergeCell ref="BS5:CP5"/>
    <mergeCell ref="CQ5:CT5"/>
    <mergeCell ref="CU5:CW5"/>
    <mergeCell ref="ET5:FK5"/>
    <mergeCell ref="AE6:ED6"/>
    <mergeCell ref="ET6:FK6"/>
    <mergeCell ref="AI7:EA7"/>
    <mergeCell ref="ET7:FK7"/>
    <mergeCell ref="AI8:EA8"/>
    <mergeCell ref="ET8:FK8"/>
    <mergeCell ref="ET9:FK9"/>
    <mergeCell ref="ET10:FK10"/>
    <mergeCell ref="ET11:FK11"/>
    <mergeCell ref="ET12:FK12"/>
    <mergeCell ref="A14:BY14"/>
    <mergeCell ref="BZ14:CF14"/>
    <mergeCell ref="CG14:CQ14"/>
    <mergeCell ref="CR14:DI14"/>
    <mergeCell ref="DJ14:EA14"/>
    <mergeCell ref="EB14:ES14"/>
    <mergeCell ref="ET14:FK14"/>
    <mergeCell ref="A15:BY15"/>
    <mergeCell ref="BZ15:CF15"/>
    <mergeCell ref="CG15:CQ15"/>
    <mergeCell ref="CR15:DI15"/>
    <mergeCell ref="DJ15:EA15"/>
    <mergeCell ref="EB15:ES15"/>
    <mergeCell ref="ET15:FK15"/>
    <mergeCell ref="A16:BY16"/>
    <mergeCell ref="BZ16:CF16"/>
    <mergeCell ref="CG16:CQ16"/>
    <mergeCell ref="CR16:DI16"/>
    <mergeCell ref="DJ16:EA16"/>
    <mergeCell ref="EB16:ES16"/>
    <mergeCell ref="ET16:FK16"/>
    <mergeCell ref="ET17:FK17"/>
    <mergeCell ref="ET18:FK18"/>
    <mergeCell ref="ET19:FK19"/>
    <mergeCell ref="ET20:FK20"/>
    <mergeCell ref="A19:BY19"/>
    <mergeCell ref="BZ19:CF19"/>
    <mergeCell ref="CG19:CQ19"/>
    <mergeCell ref="CR19:DI19"/>
    <mergeCell ref="DJ19:EA19"/>
    <mergeCell ref="EB19:ES19"/>
    <mergeCell ref="EB20:ES20"/>
    <mergeCell ref="A18:BY18"/>
    <mergeCell ref="A17:BY17"/>
    <mergeCell ref="BZ17:CF17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BZ25:CF26"/>
    <mergeCell ref="CG25:CQ26"/>
    <mergeCell ref="CR25:DI2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DJ27:EA27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6:FK36"/>
    <mergeCell ref="CG36:CQ36"/>
    <mergeCell ref="CR36:DI36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76:BY76"/>
    <mergeCell ref="BZ76:CF76"/>
    <mergeCell ref="CG76:CQ76"/>
    <mergeCell ref="CR76:DI76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ET76:FK76"/>
    <mergeCell ref="A75:BY75"/>
    <mergeCell ref="BZ75:CF75"/>
    <mergeCell ref="DJ79:EA79"/>
    <mergeCell ref="EB79:ES79"/>
    <mergeCell ref="ET79:FK79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A77:BY77"/>
    <mergeCell ref="BZ77:CF78"/>
    <mergeCell ref="DJ76:EA76"/>
    <mergeCell ref="EB76:ES76"/>
    <mergeCell ref="CG75:CQ75"/>
    <mergeCell ref="CR75:DI75"/>
    <mergeCell ref="DJ75:EA75"/>
    <mergeCell ref="EB75:ES75"/>
    <mergeCell ref="CG77:CQ78"/>
    <mergeCell ref="CR77:DI78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BZ80:CF80"/>
    <mergeCell ref="CG80:CQ80"/>
    <mergeCell ref="CR80:DI80"/>
    <mergeCell ref="DJ80:EA80"/>
    <mergeCell ref="EB80:ES80"/>
    <mergeCell ref="ET80:FK80"/>
    <mergeCell ref="EB82:ES82"/>
    <mergeCell ref="FM83:GD83"/>
    <mergeCell ref="A82:BY82"/>
    <mergeCell ref="BZ84:CF84"/>
    <mergeCell ref="CG84:CQ84"/>
    <mergeCell ref="CR84:DI84"/>
    <mergeCell ref="DJ84:EA84"/>
    <mergeCell ref="EB84:ES84"/>
    <mergeCell ref="ET82:FK82"/>
    <mergeCell ref="BZ82:CF82"/>
    <mergeCell ref="A83:BY83"/>
    <mergeCell ref="CG82:CQ82"/>
    <mergeCell ref="CR82:DI82"/>
    <mergeCell ref="DJ82:EA82"/>
    <mergeCell ref="ET84:FK84"/>
    <mergeCell ref="ET85:FK85"/>
    <mergeCell ref="ET86:FK86"/>
    <mergeCell ref="EB86:ES86"/>
    <mergeCell ref="ET83:FK83"/>
    <mergeCell ref="A85:BY85"/>
    <mergeCell ref="BZ85:CF85"/>
    <mergeCell ref="CG85:CQ85"/>
    <mergeCell ref="CR85:DI85"/>
    <mergeCell ref="DJ85:EA85"/>
    <mergeCell ref="EB85:ES85"/>
    <mergeCell ref="A84:BY84"/>
    <mergeCell ref="BZ83:CF83"/>
    <mergeCell ref="CG83:CQ83"/>
    <mergeCell ref="CR83:DI83"/>
    <mergeCell ref="DJ83:EA83"/>
    <mergeCell ref="EB83:ES83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BZ91:CF92"/>
    <mergeCell ref="CG91:CQ92"/>
    <mergeCell ref="CR91:DI92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DJ93:EA93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EB102:ES102"/>
    <mergeCell ref="A107:BY107"/>
    <mergeCell ref="EB108:ES108"/>
    <mergeCell ref="EB103:ES104"/>
    <mergeCell ref="ET103:FK104"/>
    <mergeCell ref="ET105:FK105"/>
    <mergeCell ref="ET108:FK108"/>
    <mergeCell ref="A104:BY104"/>
    <mergeCell ref="A108:BY108"/>
    <mergeCell ref="BZ102:CF102"/>
    <mergeCell ref="CG102:CQ102"/>
    <mergeCell ref="CR102:DI102"/>
    <mergeCell ref="DJ102:EA102"/>
    <mergeCell ref="DJ105:EA105"/>
    <mergeCell ref="EB105:ES105"/>
    <mergeCell ref="CG108:CQ108"/>
    <mergeCell ref="CR108:DI108"/>
    <mergeCell ref="DJ108:EA108"/>
    <mergeCell ref="BZ108:CF108"/>
    <mergeCell ref="EB107:ES107"/>
    <mergeCell ref="ET107:FK107"/>
    <mergeCell ref="A105:BY105"/>
    <mergeCell ref="BZ105:CF105"/>
    <mergeCell ref="CG105:CQ105"/>
    <mergeCell ref="CR105:DI105"/>
    <mergeCell ref="CR109:DI109"/>
    <mergeCell ref="BZ111:CF111"/>
    <mergeCell ref="CG111:CQ111"/>
    <mergeCell ref="CR111:DI111"/>
    <mergeCell ref="EB109:ES109"/>
    <mergeCell ref="BZ107:CF107"/>
    <mergeCell ref="CG107:CQ107"/>
    <mergeCell ref="CR107:DI107"/>
    <mergeCell ref="DJ107:EA107"/>
    <mergeCell ref="DJ111:EA111"/>
    <mergeCell ref="EB111:ES111"/>
    <mergeCell ref="ET109:FK109"/>
    <mergeCell ref="DJ110:EA110"/>
    <mergeCell ref="EB110:ES110"/>
    <mergeCell ref="ET110:FK110"/>
    <mergeCell ref="DJ109:EA109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1:BY111"/>
    <mergeCell ref="A110:BY110"/>
    <mergeCell ref="BZ110:CF110"/>
    <mergeCell ref="CG110:CQ110"/>
    <mergeCell ref="CR110:DI110"/>
    <mergeCell ref="A109:BY109"/>
    <mergeCell ref="BZ109:CF109"/>
    <mergeCell ref="CG109:CQ109"/>
    <mergeCell ref="ET115:FK115"/>
    <mergeCell ref="A116:BY116"/>
    <mergeCell ref="BZ116:CF117"/>
    <mergeCell ref="CG116:CQ117"/>
    <mergeCell ref="CR116:DI117"/>
    <mergeCell ref="DJ116:EA117"/>
    <mergeCell ref="ET118:FK118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dimension ref="A1:GE165"/>
  <sheetViews>
    <sheetView topLeftCell="P1" zoomScaleNormal="100" zoomScaleSheetLayoutView="100" workbookViewId="0">
      <selection activeCell="DJ91" sqref="DJ91:EA92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85" width="0.85546875" style="32" customWidth="1"/>
    <col min="186" max="186" width="9.140625" style="32" customWidth="1"/>
    <col min="187" max="187" width="12.42578125" style="1" bestFit="1" customWidth="1"/>
    <col min="188" max="16384" width="0.85546875" style="1"/>
  </cols>
  <sheetData>
    <row r="1" spans="1:186" ht="12" customHeight="1">
      <c r="FK1" s="33" t="s">
        <v>240</v>
      </c>
    </row>
    <row r="2" spans="1:186" ht="6" customHeight="1">
      <c r="FK2" s="33"/>
    </row>
    <row r="3" spans="1:186" ht="16.5" thickBot="1">
      <c r="AI3" s="3"/>
      <c r="AJ3" s="190" t="s">
        <v>237</v>
      </c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34"/>
      <c r="ED3" s="34"/>
      <c r="ET3" s="263" t="s">
        <v>16</v>
      </c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5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</row>
    <row r="4" spans="1:186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266" t="s">
        <v>162</v>
      </c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8"/>
    </row>
    <row r="5" spans="1:186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83" t="s">
        <v>242</v>
      </c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178">
        <v>20</v>
      </c>
      <c r="CR5" s="178"/>
      <c r="CS5" s="178"/>
      <c r="CT5" s="178"/>
      <c r="CU5" s="252" t="s">
        <v>251</v>
      </c>
      <c r="CV5" s="252"/>
      <c r="CW5" s="252"/>
      <c r="CX5" s="32" t="s">
        <v>29</v>
      </c>
      <c r="ER5" s="35" t="s">
        <v>18</v>
      </c>
      <c r="ET5" s="257" t="s">
        <v>243</v>
      </c>
      <c r="EU5" s="258"/>
      <c r="EV5" s="258"/>
      <c r="EW5" s="258"/>
      <c r="EX5" s="258"/>
      <c r="EY5" s="258"/>
      <c r="EZ5" s="258"/>
      <c r="FA5" s="258"/>
      <c r="FB5" s="258"/>
      <c r="FC5" s="258"/>
      <c r="FD5" s="258"/>
      <c r="FE5" s="258"/>
      <c r="FF5" s="258"/>
      <c r="FG5" s="258"/>
      <c r="FH5" s="258"/>
      <c r="FI5" s="258"/>
      <c r="FJ5" s="258"/>
      <c r="FK5" s="259"/>
    </row>
    <row r="6" spans="1:186" ht="13.5" customHeight="1">
      <c r="A6" s="5" t="s">
        <v>167</v>
      </c>
      <c r="AE6" s="179" t="s">
        <v>247</v>
      </c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R6" s="35" t="s">
        <v>19</v>
      </c>
      <c r="ET6" s="257" t="s">
        <v>244</v>
      </c>
      <c r="EU6" s="258"/>
      <c r="EV6" s="258"/>
      <c r="EW6" s="258"/>
      <c r="EX6" s="258"/>
      <c r="EY6" s="258"/>
      <c r="EZ6" s="258"/>
      <c r="FA6" s="258"/>
      <c r="FB6" s="258"/>
      <c r="FC6" s="258"/>
      <c r="FD6" s="258"/>
      <c r="FE6" s="258"/>
      <c r="FF6" s="258"/>
      <c r="FG6" s="258"/>
      <c r="FH6" s="258"/>
      <c r="FI6" s="258"/>
      <c r="FJ6" s="258"/>
      <c r="FK6" s="259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</row>
    <row r="7" spans="1:186" ht="13.5" customHeight="1">
      <c r="A7" s="5" t="s">
        <v>168</v>
      </c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T7" s="257"/>
      <c r="EU7" s="258"/>
      <c r="EV7" s="258"/>
      <c r="EW7" s="258"/>
      <c r="EX7" s="258"/>
      <c r="EY7" s="258"/>
      <c r="EZ7" s="258"/>
      <c r="FA7" s="258"/>
      <c r="FB7" s="258"/>
      <c r="FC7" s="258"/>
      <c r="FD7" s="258"/>
      <c r="FE7" s="258"/>
      <c r="FF7" s="258"/>
      <c r="FG7" s="258"/>
      <c r="FH7" s="258"/>
      <c r="FI7" s="258"/>
      <c r="FJ7" s="258"/>
      <c r="FK7" s="259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</row>
    <row r="8" spans="1:186" ht="13.5" customHeight="1">
      <c r="A8" s="5" t="s">
        <v>169</v>
      </c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R8" s="35" t="s">
        <v>20</v>
      </c>
      <c r="ET8" s="257" t="s">
        <v>245</v>
      </c>
      <c r="EU8" s="258"/>
      <c r="EV8" s="258"/>
      <c r="EW8" s="258"/>
      <c r="EX8" s="258"/>
      <c r="EY8" s="258"/>
      <c r="EZ8" s="258"/>
      <c r="FA8" s="258"/>
      <c r="FB8" s="258"/>
      <c r="FC8" s="258"/>
      <c r="FD8" s="258"/>
      <c r="FE8" s="258"/>
      <c r="FF8" s="258"/>
      <c r="FG8" s="258"/>
      <c r="FH8" s="258"/>
      <c r="FI8" s="258"/>
      <c r="FJ8" s="258"/>
      <c r="FK8" s="259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</row>
    <row r="9" spans="1:186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57"/>
      <c r="EU9" s="258"/>
      <c r="EV9" s="258"/>
      <c r="EW9" s="258"/>
      <c r="EX9" s="258"/>
      <c r="EY9" s="258"/>
      <c r="EZ9" s="258"/>
      <c r="FA9" s="258"/>
      <c r="FB9" s="258"/>
      <c r="FC9" s="258"/>
      <c r="FD9" s="258"/>
      <c r="FE9" s="258"/>
      <c r="FF9" s="258"/>
      <c r="FG9" s="258"/>
      <c r="FH9" s="258"/>
      <c r="FI9" s="258"/>
      <c r="FJ9" s="258"/>
      <c r="FK9" s="259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</row>
    <row r="10" spans="1:186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57" t="s">
        <v>246</v>
      </c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9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</row>
    <row r="11" spans="1:186" ht="14.1" customHeight="1">
      <c r="A11" s="10" t="s">
        <v>236</v>
      </c>
      <c r="ER11" s="35"/>
      <c r="ET11" s="257"/>
      <c r="EU11" s="258"/>
      <c r="EV11" s="258"/>
      <c r="EW11" s="258"/>
      <c r="EX11" s="258"/>
      <c r="EY11" s="258"/>
      <c r="EZ11" s="258"/>
      <c r="FA11" s="258"/>
      <c r="FB11" s="258"/>
      <c r="FC11" s="258"/>
      <c r="FD11" s="258"/>
      <c r="FE11" s="258"/>
      <c r="FF11" s="258"/>
      <c r="FG11" s="258"/>
      <c r="FH11" s="258"/>
      <c r="FI11" s="258"/>
      <c r="FJ11" s="258"/>
      <c r="FK11" s="259"/>
    </row>
    <row r="12" spans="1:186" ht="14.1" customHeight="1" thickBot="1">
      <c r="A12" s="11" t="s">
        <v>238</v>
      </c>
      <c r="AI12" s="1" t="s">
        <v>172</v>
      </c>
      <c r="ER12" s="35" t="s">
        <v>21</v>
      </c>
      <c r="ET12" s="260" t="s">
        <v>22</v>
      </c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2"/>
      <c r="FR12" s="32" t="s">
        <v>263</v>
      </c>
    </row>
    <row r="13" spans="1:186" ht="9" customHeight="1"/>
    <row r="14" spans="1:186" s="12" customFormat="1" ht="33" customHeight="1">
      <c r="A14" s="160" t="s">
        <v>136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1"/>
      <c r="BZ14" s="123" t="s">
        <v>137</v>
      </c>
      <c r="CA14" s="123"/>
      <c r="CB14" s="123"/>
      <c r="CC14" s="123"/>
      <c r="CD14" s="123"/>
      <c r="CE14" s="123"/>
      <c r="CF14" s="123"/>
      <c r="CG14" s="123" t="s">
        <v>173</v>
      </c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253" t="s">
        <v>174</v>
      </c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 t="s">
        <v>175</v>
      </c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 t="s">
        <v>2</v>
      </c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 t="s">
        <v>1</v>
      </c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6"/>
      <c r="FL14" s="39"/>
      <c r="FM14" s="253" t="s">
        <v>175</v>
      </c>
      <c r="FN14" s="253"/>
      <c r="FO14" s="253"/>
      <c r="FP14" s="253"/>
      <c r="FQ14" s="253"/>
      <c r="FR14" s="253"/>
      <c r="FS14" s="253"/>
      <c r="FT14" s="253"/>
      <c r="FU14" s="253"/>
      <c r="FV14" s="253"/>
      <c r="FW14" s="253"/>
      <c r="FX14" s="253"/>
      <c r="FY14" s="253"/>
      <c r="FZ14" s="253"/>
      <c r="GA14" s="253"/>
      <c r="GB14" s="253"/>
      <c r="GC14" s="253"/>
      <c r="GD14" s="253"/>
    </row>
    <row r="15" spans="1:186" s="13" customFormat="1" ht="12" customHeight="1" thickBot="1">
      <c r="A15" s="158">
        <v>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98">
        <v>2</v>
      </c>
      <c r="CA15" s="98"/>
      <c r="CB15" s="98"/>
      <c r="CC15" s="98"/>
      <c r="CD15" s="98"/>
      <c r="CE15" s="98"/>
      <c r="CF15" s="98"/>
      <c r="CG15" s="98">
        <v>3</v>
      </c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255">
        <v>4</v>
      </c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>
        <v>5</v>
      </c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>
        <v>6</v>
      </c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>
        <v>7</v>
      </c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69"/>
      <c r="FL15" s="40"/>
      <c r="FM15" s="255">
        <v>5</v>
      </c>
      <c r="FN15" s="255"/>
      <c r="FO15" s="255"/>
      <c r="FP15" s="255"/>
      <c r="FQ15" s="255"/>
      <c r="FR15" s="255"/>
      <c r="FS15" s="255"/>
      <c r="FT15" s="255"/>
      <c r="FU15" s="255"/>
      <c r="FV15" s="255"/>
      <c r="FW15" s="255"/>
      <c r="FX15" s="255"/>
      <c r="FY15" s="255"/>
      <c r="FZ15" s="255"/>
      <c r="GA15" s="255"/>
      <c r="GB15" s="255"/>
      <c r="GC15" s="255"/>
      <c r="GD15" s="255"/>
    </row>
    <row r="16" spans="1:186" ht="22.5" customHeight="1" thickBot="1">
      <c r="A16" s="191" t="s">
        <v>176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2"/>
      <c r="BZ16" s="138" t="s">
        <v>0</v>
      </c>
      <c r="CA16" s="139"/>
      <c r="CB16" s="139"/>
      <c r="CC16" s="139"/>
      <c r="CD16" s="139"/>
      <c r="CE16" s="139"/>
      <c r="CF16" s="139"/>
      <c r="CG16" s="140">
        <v>100</v>
      </c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324">
        <f>дс2!CR16+'дс 9'!CR16:DI16+'дс 15'!CR16:DI16+'дс 16'!CR16:DI16+'дс 23'!CR16:DI16+'дс 25'!CR16:DI16+'дс 34'!CR16:DI16+'дс 36'!CR16:DI16+'дс 39'!CR16:DI16+'дс 40'!CR16:DI16+'дс 41'!CR16:DI16+'дс 42'!CR16:DI16+'дс 44'!CR16:DI16+'дс 46'!CR16:DI16+'шк 1'!CR16:DI16+'шк 2'!CR16:DI16+'шк 4'!CR16:DI16+'шк 5'!CR16:DI16+'шк Оремиф'!CR16:DI16+УПК!CR16+ППМС!CR16</f>
        <v>13174923.819999998</v>
      </c>
      <c r="CS16" s="324"/>
      <c r="CT16" s="324"/>
      <c r="CU16" s="324"/>
      <c r="CV16" s="324"/>
      <c r="CW16" s="324"/>
      <c r="CX16" s="324"/>
      <c r="CY16" s="324"/>
      <c r="CZ16" s="324"/>
      <c r="DA16" s="324"/>
      <c r="DB16" s="324"/>
      <c r="DC16" s="324"/>
      <c r="DD16" s="324"/>
      <c r="DE16" s="324"/>
      <c r="DF16" s="324"/>
      <c r="DG16" s="324"/>
      <c r="DH16" s="324"/>
      <c r="DI16" s="324"/>
      <c r="DJ16" s="337">
        <f>дс2!DJ16+'дс 9'!DJ16:EA16+'дс 15'!DJ16:EA16+'дс 16'!DJ16:EA16+'дс 23'!DJ16:EA16+'дс 25'!DJ16:EA16+'дс 34'!DJ16:EA16+'дс 36'!DJ16:EA16+'дс 39'!DJ16:EA16+'дс 40'!DJ16:EA16+'дс 41'!DJ16:EA16+'дс 42'!DJ16:EA16+'дс 44'!DJ16:EA16+'дс 46'!DJ16:EA16+'шк 1'!DJ16:EA16+'шк 2'!DJ16:EA16+'шк 4'!DJ16:EA16+'шк 5'!DJ16:EA16+'шк Оремиф'!DJ16:EA16+УПК!DJ16+ППМС!DJ16</f>
        <v>448593564.79000002</v>
      </c>
      <c r="DK16" s="337"/>
      <c r="DL16" s="337"/>
      <c r="DM16" s="337"/>
      <c r="DN16" s="337"/>
      <c r="DO16" s="337"/>
      <c r="DP16" s="337"/>
      <c r="DQ16" s="337"/>
      <c r="DR16" s="337"/>
      <c r="DS16" s="337"/>
      <c r="DT16" s="337"/>
      <c r="DU16" s="337"/>
      <c r="DV16" s="337"/>
      <c r="DW16" s="337"/>
      <c r="DX16" s="337"/>
      <c r="DY16" s="337"/>
      <c r="DZ16" s="337"/>
      <c r="EA16" s="337"/>
      <c r="EB16" s="254">
        <f>дс2!EB16+'дс 9'!EB16:ES16+'дс 15'!EB16:ES16+'дс 16'!EB16:ES16+'дс 23'!EB16:ES16+'дс 25'!EB16:ES16+'дс 34'!EB16:ES16+'дс 36'!EB16:ES16+'дс 39'!EB16:ES16+'дс 40'!EB16:ES16+'дс 41'!EB16:ES16+'дс 42'!EB16:ES16+'дс 44'!EB16:ES16+'дс 46'!EB16:ES16+'шк 1'!EB16:ES16+'шк 2'!EB16:ES16+'шк 4'!EB16:ES16+'шк 5'!EB16:ES16+'шк Оремиф'!EB16:ES16+УПК!EB16+ППМС!EB16</f>
        <v>0</v>
      </c>
      <c r="EC16" s="254"/>
      <c r="ED16" s="254"/>
      <c r="EE16" s="254"/>
      <c r="EF16" s="254"/>
      <c r="EG16" s="254"/>
      <c r="EH16" s="254"/>
      <c r="EI16" s="254"/>
      <c r="EJ16" s="254"/>
      <c r="EK16" s="254"/>
      <c r="EL16" s="254"/>
      <c r="EM16" s="254"/>
      <c r="EN16" s="254"/>
      <c r="EO16" s="254"/>
      <c r="EP16" s="254"/>
      <c r="EQ16" s="254"/>
      <c r="ER16" s="254"/>
      <c r="ES16" s="254"/>
      <c r="ET16" s="254">
        <f>дс2!ET16+'дс 9'!ET16:FK16+'дс 15'!ET16:FK16+'дс 16'!ET16:FK16+'дс 23'!ET16:FK16+'дс 25'!ET16:FK16+'дс 34'!ET16:FK16+'дс 36'!ET16:FK16+'дс 39'!ET16:FK16+'дс 40'!ET16:FK16+'дс 41'!ET16:FK16+'дс 42'!ET16:FK16+'дс 44'!ET16:FK16+'дс 46'!ET16:FK16+'шк 1'!ET16:FK16+'шк 2'!ET16:FK16+'шк 4'!ET16:FK16+'шк 5'!ET16:FK16+'шк Оремиф'!ET16:FK16+УПК!ET16+ППМС!ET16</f>
        <v>461768488.61000001</v>
      </c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54"/>
      <c r="FM16" s="254">
        <f>FM17+FM18+FM19+FM20+FM24+FM32+FM38</f>
        <v>448593564.78999996</v>
      </c>
      <c r="FN16" s="254"/>
      <c r="FO16" s="254"/>
      <c r="FP16" s="254"/>
      <c r="FQ16" s="254"/>
      <c r="FR16" s="254"/>
      <c r="FS16" s="254"/>
      <c r="FT16" s="254"/>
      <c r="FU16" s="254"/>
      <c r="FV16" s="254"/>
      <c r="FW16" s="254"/>
      <c r="FX16" s="254"/>
      <c r="FY16" s="254"/>
      <c r="FZ16" s="254"/>
      <c r="GA16" s="254"/>
      <c r="GB16" s="254"/>
      <c r="GC16" s="254"/>
      <c r="GD16" s="254"/>
    </row>
    <row r="17" spans="1:187" ht="15" customHeight="1" thickBot="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3"/>
      <c r="BZ17" s="65" t="s">
        <v>3</v>
      </c>
      <c r="CA17" s="66"/>
      <c r="CB17" s="66"/>
      <c r="CC17" s="66"/>
      <c r="CD17" s="66"/>
      <c r="CE17" s="66"/>
      <c r="CF17" s="66"/>
      <c r="CG17" s="97">
        <v>120</v>
      </c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324">
        <f>дс2!CR17+'дс 9'!CR17:DI17+'дс 15'!CR17:DI17+'дс 16'!CR17:DI17+'дс 23'!CR17:DI17+'дс 25'!CR17:DI17+'дс 34'!CR17:DI17+'дс 36'!CR17:DI17+'дс 39'!CR17:DI17+'дс 40'!CR17:DI17+'дс 41'!CR17:DI17+'дс 42'!CR17:DI17+'дс 44'!CR17:DI17+'дс 46'!CR17:DI17+'шк 1'!CR17:DI17+'шк 2'!CR17:DI17+'шк 4'!CR17:DI17+'шк 5'!CR17:DI17+'шк Оремиф'!CR17:DI17+УПК!CR17+ППМС!CR17</f>
        <v>0</v>
      </c>
      <c r="CS17" s="324"/>
      <c r="CT17" s="324"/>
      <c r="CU17" s="324"/>
      <c r="CV17" s="324"/>
      <c r="CW17" s="324"/>
      <c r="CX17" s="324"/>
      <c r="CY17" s="324"/>
      <c r="CZ17" s="324"/>
      <c r="DA17" s="324"/>
      <c r="DB17" s="324"/>
      <c r="DC17" s="324"/>
      <c r="DD17" s="324"/>
      <c r="DE17" s="324"/>
      <c r="DF17" s="324"/>
      <c r="DG17" s="324"/>
      <c r="DH17" s="324"/>
      <c r="DI17" s="324"/>
      <c r="DJ17" s="337">
        <f>дс2!DJ17+'дс 9'!DJ17:EA17+'дс 15'!DJ17:EA17+'дс 16'!DJ17:EA17+'дс 23'!DJ17:EA17+'дс 25'!DJ17:EA17+'дс 34'!DJ17:EA17+'дс 36'!DJ17:EA17+'дс 39'!DJ17:EA17+'дс 40'!DJ17:EA17+'дс 41'!DJ17:EA17+'дс 42'!DJ17:EA17+'дс 44'!DJ17:EA17+'дс 46'!DJ17:EA17+'шк 1'!DJ17:EA17+'шк 2'!DJ17:EA17+'шк 4'!DJ17:EA17+'шк 5'!DJ17:EA17+'шк Оремиф'!DJ17:EA17+УПК!DJ17+ППМС!DJ17</f>
        <v>0</v>
      </c>
      <c r="DK17" s="337"/>
      <c r="DL17" s="337"/>
      <c r="DM17" s="337"/>
      <c r="DN17" s="337"/>
      <c r="DO17" s="337"/>
      <c r="DP17" s="337"/>
      <c r="DQ17" s="337"/>
      <c r="DR17" s="337"/>
      <c r="DS17" s="337"/>
      <c r="DT17" s="337"/>
      <c r="DU17" s="337"/>
      <c r="DV17" s="337"/>
      <c r="DW17" s="337"/>
      <c r="DX17" s="337"/>
      <c r="DY17" s="337"/>
      <c r="DZ17" s="337"/>
      <c r="EA17" s="337"/>
      <c r="EB17" s="254">
        <f>дс2!EB17+'дс 9'!EB17:ES17+'дс 15'!EB17:ES17+'дс 16'!EB17:ES17+'дс 23'!EB17:ES17+'дс 25'!EB17:ES17+'дс 34'!EB17:ES17+'дс 36'!EB17:ES17+'дс 39'!EB17:ES17+'дс 40'!EB17:ES17+'дс 41'!EB17:ES17+'дс 42'!EB17:ES17+'дс 44'!EB17:ES17+'дс 46'!EB17:ES17+'шк 1'!EB17:ES17+'шк 2'!EB17:ES17+'шк 4'!EB17:ES17+'шк 5'!EB17:ES17+'шк Оремиф'!EB17:ES17+УПК!EB17+ППМС!EB17</f>
        <v>0</v>
      </c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4">
        <f>дс2!ET17+'дс 9'!ET17:FK17+'дс 15'!ET17:FK17+'дс 16'!ET17:FK17+'дс 23'!ET17:FK17+'дс 25'!ET17:FK17+'дс 34'!ET17:FK17+'дс 36'!ET17:FK17+'дс 39'!ET17:FK17+'дс 40'!ET17:FK17+'дс 41'!ET17:FK17+'дс 42'!ET17:FK17+'дс 44'!ET17:FK17+'дс 46'!ET17:FK17+'шк 1'!ET17:FK17+'шк 2'!ET17:FK17+'шк 4'!ET17:FK17+'шк 5'!ET17:FK17+'шк Оремиф'!ET17:FK17+УПК!ET17+ППМС!ET17</f>
        <v>0</v>
      </c>
      <c r="EU17" s="254"/>
      <c r="EV17" s="254"/>
      <c r="EW17" s="254"/>
      <c r="EX17" s="254"/>
      <c r="EY17" s="254"/>
      <c r="EZ17" s="254"/>
      <c r="FA17" s="254"/>
      <c r="FB17" s="254"/>
      <c r="FC17" s="254"/>
      <c r="FD17" s="254"/>
      <c r="FE17" s="254"/>
      <c r="FF17" s="254"/>
      <c r="FG17" s="254"/>
      <c r="FH17" s="254"/>
      <c r="FI17" s="254"/>
      <c r="FJ17" s="254"/>
      <c r="FK17" s="254"/>
      <c r="FM17" s="250"/>
      <c r="FN17" s="250"/>
      <c r="FO17" s="250"/>
      <c r="FP17" s="250"/>
      <c r="FQ17" s="250"/>
      <c r="FR17" s="250"/>
      <c r="FS17" s="250"/>
      <c r="FT17" s="250"/>
      <c r="FU17" s="250"/>
      <c r="FV17" s="250"/>
      <c r="FW17" s="250"/>
      <c r="FX17" s="250"/>
      <c r="FY17" s="250"/>
      <c r="FZ17" s="250"/>
      <c r="GA17" s="250"/>
      <c r="GB17" s="250"/>
      <c r="GC17" s="250"/>
      <c r="GD17" s="250"/>
    </row>
    <row r="18" spans="1:187" ht="15" customHeight="1" thickBot="1">
      <c r="A18" s="162" t="s">
        <v>177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3"/>
      <c r="BZ18" s="65" t="s">
        <v>4</v>
      </c>
      <c r="CA18" s="66"/>
      <c r="CB18" s="66"/>
      <c r="CC18" s="66"/>
      <c r="CD18" s="66"/>
      <c r="CE18" s="66"/>
      <c r="CF18" s="66"/>
      <c r="CG18" s="97">
        <v>130</v>
      </c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324">
        <f>дс2!CR18+'дс 9'!CR18:DI18+'дс 15'!CR18:DI18+'дс 16'!CR18:DI18+'дс 23'!CR18:DI18+'дс 25'!CR18:DI18+'дс 34'!CR18:DI18+'дс 36'!CR18:DI18+'дс 39'!CR18:DI18+'дс 40'!CR18:DI18+'дс 41'!CR18:DI18+'дс 42'!CR18:DI18+'дс 44'!CR18:DI18+'дс 46'!CR18:DI18+'шк 1'!CR18:DI18+'шк 2'!CR18:DI18+'шк 4'!CR18:DI18+'шк 5'!CR18:DI18+'шк Оремиф'!CR18:DI18+УПК!CR18+ППМС!CR18</f>
        <v>0</v>
      </c>
      <c r="CS18" s="324"/>
      <c r="CT18" s="324"/>
      <c r="CU18" s="324"/>
      <c r="CV18" s="324"/>
      <c r="CW18" s="324"/>
      <c r="CX18" s="324"/>
      <c r="CY18" s="324"/>
      <c r="CZ18" s="324"/>
      <c r="DA18" s="324"/>
      <c r="DB18" s="324"/>
      <c r="DC18" s="324"/>
      <c r="DD18" s="324"/>
      <c r="DE18" s="324"/>
      <c r="DF18" s="324"/>
      <c r="DG18" s="324"/>
      <c r="DH18" s="324"/>
      <c r="DI18" s="324"/>
      <c r="DJ18" s="337">
        <f>дс2!DJ18+'дс 9'!DJ18:EA18+'дс 15'!DJ18:EA18+'дс 16'!DJ18:EA18+'дс 23'!DJ18:EA18+'дс 25'!DJ18:EA18+'дс 34'!DJ18:EA18+'дс 36'!DJ18:EA18+'дс 39'!DJ18:EA18+'дс 40'!DJ18:EA18+'дс 41'!DJ18:EA18+'дс 42'!DJ18:EA18+'дс 44'!DJ18:EA18+'дс 46'!DJ18:EA18+'шк 1'!DJ18:EA18+'шк 2'!DJ18:EA18+'шк 4'!DJ18:EA18+'шк 5'!DJ18:EA18+'шк Оремиф'!DJ18:EA18+УПК!DJ18+ППМС!DJ18</f>
        <v>47499614.530000001</v>
      </c>
      <c r="DK18" s="337"/>
      <c r="DL18" s="337"/>
      <c r="DM18" s="337"/>
      <c r="DN18" s="337"/>
      <c r="DO18" s="337"/>
      <c r="DP18" s="337"/>
      <c r="DQ18" s="337"/>
      <c r="DR18" s="337"/>
      <c r="DS18" s="337"/>
      <c r="DT18" s="337"/>
      <c r="DU18" s="337"/>
      <c r="DV18" s="337"/>
      <c r="DW18" s="337"/>
      <c r="DX18" s="337"/>
      <c r="DY18" s="337"/>
      <c r="DZ18" s="337"/>
      <c r="EA18" s="337"/>
      <c r="EB18" s="254">
        <f>дс2!EB18+'дс 9'!EB18:ES18+'дс 15'!EB18:ES18+'дс 16'!EB18:ES18+'дс 23'!EB18:ES18+'дс 25'!EB18:ES18+'дс 34'!EB18:ES18+'дс 36'!EB18:ES18+'дс 39'!EB18:ES18+'дс 40'!EB18:ES18+'дс 41'!EB18:ES18+'дс 42'!EB18:ES18+'дс 44'!EB18:ES18+'дс 46'!EB18:ES18+'шк 1'!EB18:ES18+'шк 2'!EB18:ES18+'шк 4'!EB18:ES18+'шк 5'!EB18:ES18+'шк Оремиф'!EB18:ES18+УПК!EB18+ППМС!EB18</f>
        <v>0</v>
      </c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4">
        <f>дс2!ET18+'дс 9'!ET18:FK18+'дс 15'!ET18:FK18+'дс 16'!ET18:FK18+'дс 23'!ET18:FK18+'дс 25'!ET18:FK18+'дс 34'!ET18:FK18+'дс 36'!ET18:FK18+'дс 39'!ET18:FK18+'дс 40'!ET18:FK18+'дс 41'!ET18:FK18+'дс 42'!ET18:FK18+'дс 44'!ET18:FK18+'дс 46'!ET18:FK18+'шк 1'!ET18:FK18+'шк 2'!ET18:FK18+'шк 4'!ET18:FK18+'шк 5'!ET18:FK18+'шк Оремиф'!ET18:FK18+УПК!ET18+ППМС!ET18</f>
        <v>47499614.530000001</v>
      </c>
      <c r="EU18" s="254"/>
      <c r="EV18" s="254"/>
      <c r="EW18" s="254"/>
      <c r="EX18" s="254"/>
      <c r="EY18" s="254"/>
      <c r="EZ18" s="254"/>
      <c r="FA18" s="254"/>
      <c r="FB18" s="254"/>
      <c r="FC18" s="254"/>
      <c r="FD18" s="254"/>
      <c r="FE18" s="254"/>
      <c r="FF18" s="254"/>
      <c r="FG18" s="254"/>
      <c r="FH18" s="254"/>
      <c r="FI18" s="254"/>
      <c r="FJ18" s="254"/>
      <c r="FK18" s="254"/>
      <c r="FM18" s="250">
        <v>47499614.530000001</v>
      </c>
      <c r="FN18" s="250"/>
      <c r="FO18" s="250"/>
      <c r="FP18" s="250"/>
      <c r="FQ18" s="250"/>
      <c r="FR18" s="250"/>
      <c r="FS18" s="250"/>
      <c r="FT18" s="250"/>
      <c r="FU18" s="250"/>
      <c r="FV18" s="250"/>
      <c r="FW18" s="250"/>
      <c r="FX18" s="250"/>
      <c r="FY18" s="250"/>
      <c r="FZ18" s="250"/>
      <c r="GA18" s="250"/>
      <c r="GB18" s="250"/>
      <c r="GC18" s="250"/>
      <c r="GD18" s="250"/>
      <c r="GE18" s="63">
        <f>FM18-DJ18</f>
        <v>0</v>
      </c>
    </row>
    <row r="19" spans="1:187" ht="15" customHeight="1" thickBot="1">
      <c r="A19" s="162" t="s">
        <v>178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3"/>
      <c r="BZ19" s="65" t="s">
        <v>5</v>
      </c>
      <c r="CA19" s="66"/>
      <c r="CB19" s="66"/>
      <c r="CC19" s="66"/>
      <c r="CD19" s="66"/>
      <c r="CE19" s="66"/>
      <c r="CF19" s="66"/>
      <c r="CG19" s="97">
        <v>140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324">
        <f>дс2!CR19+'дс 9'!CR19:DI19+'дс 15'!CR19:DI19+'дс 16'!CR19:DI19+'дс 23'!CR19:DI19+'дс 25'!CR19:DI19+'дс 34'!CR19:DI19+'дс 36'!CR19:DI19+'дс 39'!CR19:DI19+'дс 40'!CR19:DI19+'дс 41'!CR19:DI19+'дс 42'!CR19:DI19+'дс 44'!CR19:DI19+'дс 46'!CR19:DI19+'шк 1'!CR19:DI19+'шк 2'!CR19:DI19+'шк 4'!CR19:DI19+'шк 5'!CR19:DI19+'шк Оремиф'!CR19:DI19+УПК!CR19+ППМС!CR19</f>
        <v>0</v>
      </c>
      <c r="CS19" s="324"/>
      <c r="CT19" s="324"/>
      <c r="CU19" s="324"/>
      <c r="CV19" s="324"/>
      <c r="CW19" s="324"/>
      <c r="CX19" s="324"/>
      <c r="CY19" s="324"/>
      <c r="CZ19" s="324"/>
      <c r="DA19" s="324"/>
      <c r="DB19" s="324"/>
      <c r="DC19" s="324"/>
      <c r="DD19" s="324"/>
      <c r="DE19" s="324"/>
      <c r="DF19" s="324"/>
      <c r="DG19" s="324"/>
      <c r="DH19" s="324"/>
      <c r="DI19" s="324"/>
      <c r="DJ19" s="254">
        <f>дс2!DJ19+'дс 9'!DJ19:EA19+'дс 15'!DJ19:EA19+'дс 16'!DJ19:EA19+'дс 23'!DJ19:EA19+'дс 25'!DJ19:EA19+'дс 34'!DJ19:EA19+'дс 36'!DJ19:EA19+'дс 39'!DJ19:EA19+'дс 40'!DJ19:EA19+'дс 41'!DJ19:EA19+'дс 42'!DJ19:EA19+'дс 44'!DJ19:EA19+'дс 46'!DJ19:EA19+'шк 1'!DJ19:EA19+'шк 2'!DJ19:EA19+'шк 4'!DJ19:EA19+'шк 5'!DJ19:EA19+'шк Оремиф'!DJ19:EA19+УПК!DJ19+ППМС!DJ19</f>
        <v>0</v>
      </c>
      <c r="DK19" s="254"/>
      <c r="DL19" s="254"/>
      <c r="DM19" s="254"/>
      <c r="DN19" s="254"/>
      <c r="DO19" s="254"/>
      <c r="DP19" s="254"/>
      <c r="DQ19" s="254"/>
      <c r="DR19" s="254"/>
      <c r="DS19" s="254"/>
      <c r="DT19" s="254"/>
      <c r="DU19" s="254"/>
      <c r="DV19" s="254"/>
      <c r="DW19" s="254"/>
      <c r="DX19" s="254"/>
      <c r="DY19" s="254"/>
      <c r="DZ19" s="254"/>
      <c r="EA19" s="254"/>
      <c r="EB19" s="254">
        <f>дс2!EB19+'дс 9'!EB19:ES19+'дс 15'!EB19:ES19+'дс 16'!EB19:ES19+'дс 23'!EB19:ES19+'дс 25'!EB19:ES19+'дс 34'!EB19:ES19+'дс 36'!EB19:ES19+'дс 39'!EB19:ES19+'дс 40'!EB19:ES19+'дс 41'!EB19:ES19+'дс 42'!EB19:ES19+'дс 44'!EB19:ES19+'дс 46'!EB19:ES19+'шк 1'!EB19:ES19+'шк 2'!EB19:ES19+'шк 4'!EB19:ES19+'шк 5'!EB19:ES19+'шк Оремиф'!EB19:ES19+УПК!EB19+ППМС!EB19</f>
        <v>0</v>
      </c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4">
        <f>дс2!ET19+'дс 9'!ET19:FK19+'дс 15'!ET19:FK19+'дс 16'!ET19:FK19+'дс 23'!ET19:FK19+'дс 25'!ET19:FK19+'дс 34'!ET19:FK19+'дс 36'!ET19:FK19+'дс 39'!ET19:FK19+'дс 40'!ET19:FK19+'дс 41'!ET19:FK19+'дс 42'!ET19:FK19+'дс 44'!ET19:FK19+'дс 46'!ET19:FK19+'шк 1'!ET19:FK19+'шк 2'!ET19:FK19+'шк 4'!ET19:FK19+'шк 5'!ET19:FK19+'шк Оремиф'!ET19:FK19+УПК!ET19+ППМС!ET19</f>
        <v>0</v>
      </c>
      <c r="EU19" s="254"/>
      <c r="EV19" s="254"/>
      <c r="EW19" s="254"/>
      <c r="EX19" s="254"/>
      <c r="EY19" s="254"/>
      <c r="EZ19" s="254"/>
      <c r="FA19" s="254"/>
      <c r="FB19" s="254"/>
      <c r="FC19" s="254"/>
      <c r="FD19" s="254"/>
      <c r="FE19" s="254"/>
      <c r="FF19" s="254"/>
      <c r="FG19" s="254"/>
      <c r="FH19" s="254"/>
      <c r="FI19" s="254"/>
      <c r="FJ19" s="254"/>
      <c r="FK19" s="254"/>
      <c r="FM19" s="250"/>
      <c r="FN19" s="250"/>
      <c r="FO19" s="250"/>
      <c r="FP19" s="250"/>
      <c r="FQ19" s="250"/>
      <c r="FR19" s="250"/>
      <c r="FS19" s="250"/>
      <c r="FT19" s="250"/>
      <c r="FU19" s="250"/>
      <c r="FV19" s="250"/>
      <c r="FW19" s="250"/>
      <c r="FX19" s="250"/>
      <c r="FY19" s="250"/>
      <c r="FZ19" s="250"/>
      <c r="GA19" s="250"/>
      <c r="GB19" s="250"/>
      <c r="GC19" s="250"/>
      <c r="GD19" s="250"/>
    </row>
    <row r="20" spans="1:187" ht="15" customHeight="1" thickBot="1">
      <c r="A20" s="162" t="s">
        <v>145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3"/>
      <c r="BZ20" s="65" t="s">
        <v>6</v>
      </c>
      <c r="CA20" s="66"/>
      <c r="CB20" s="66"/>
      <c r="CC20" s="66"/>
      <c r="CD20" s="66"/>
      <c r="CE20" s="66"/>
      <c r="CF20" s="66"/>
      <c r="CG20" s="97">
        <v>150</v>
      </c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324">
        <f>дс2!CR20+'дс 9'!CR20:DI20+'дс 15'!CR20:DI20+'дс 16'!CR20:DI20+'дс 23'!CR20:DI20+'дс 25'!CR20:DI20+'дс 34'!CR20:DI20+'дс 36'!CR20:DI20+'дс 39'!CR20:DI20+'дс 40'!CR20:DI20+'дс 41'!CR20:DI20+'дс 42'!CR20:DI20+'дс 44'!CR20:DI20+'дс 46'!CR20:DI20+'шк 1'!CR20:DI20+'шк 2'!CR20:DI20+'шк 4'!CR20:DI20+'шк 5'!CR20:DI20+'шк Оремиф'!CR20:DI20+УПК!CR20+ППМС!CR20</f>
        <v>0</v>
      </c>
      <c r="CS20" s="324"/>
      <c r="CT20" s="324"/>
      <c r="CU20" s="324"/>
      <c r="CV20" s="324"/>
      <c r="CW20" s="324"/>
      <c r="CX20" s="324"/>
      <c r="CY20" s="324"/>
      <c r="CZ20" s="324"/>
      <c r="DA20" s="324"/>
      <c r="DB20" s="324"/>
      <c r="DC20" s="324"/>
      <c r="DD20" s="324"/>
      <c r="DE20" s="324"/>
      <c r="DF20" s="324"/>
      <c r="DG20" s="324"/>
      <c r="DH20" s="324"/>
      <c r="DI20" s="324"/>
      <c r="DJ20" s="254">
        <f>дс2!DJ20+'дс 9'!DJ20:EA20+'дс 15'!DJ20:EA20+'дс 16'!DJ20:EA20+'дс 23'!DJ20:EA20+'дс 25'!DJ20:EA20+'дс 34'!DJ20:EA20+'дс 36'!DJ20:EA20+'дс 39'!DJ20:EA20+'дс 40'!DJ20:EA20+'дс 41'!DJ20:EA20+'дс 42'!DJ20:EA20+'дс 44'!DJ20:EA20+'дс 46'!DJ20:EA20+'шк 1'!DJ20:EA20+'шк 2'!DJ20:EA20+'шк 4'!DJ20:EA20+'шк 5'!DJ20:EA20+'шк Оремиф'!DJ20:EA20+УПК!DJ20+ППМС!DJ20</f>
        <v>0</v>
      </c>
      <c r="DK20" s="254"/>
      <c r="DL20" s="254"/>
      <c r="DM20" s="254"/>
      <c r="DN20" s="254"/>
      <c r="DO20" s="254"/>
      <c r="DP20" s="254"/>
      <c r="DQ20" s="254"/>
      <c r="DR20" s="254"/>
      <c r="DS20" s="254"/>
      <c r="DT20" s="254"/>
      <c r="DU20" s="254"/>
      <c r="DV20" s="254"/>
      <c r="DW20" s="254"/>
      <c r="DX20" s="254"/>
      <c r="DY20" s="254"/>
      <c r="DZ20" s="254"/>
      <c r="EA20" s="254"/>
      <c r="EB20" s="254">
        <f>дс2!EB20+'дс 9'!EB20:ES20+'дс 15'!EB20:ES20+'дс 16'!EB20:ES20+'дс 23'!EB20:ES20+'дс 25'!EB20:ES20+'дс 34'!EB20:ES20+'дс 36'!EB20:ES20+'дс 39'!EB20:ES20+'дс 40'!EB20:ES20+'дс 41'!EB20:ES20+'дс 42'!EB20:ES20+'дс 44'!EB20:ES20+'дс 46'!EB20:ES20+'шк 1'!EB20:ES20+'шк 2'!EB20:ES20+'шк 4'!EB20:ES20+'шк 5'!EB20:ES20+'шк Оремиф'!EB20:ES20+УПК!EB20+ППМС!EB20</f>
        <v>0</v>
      </c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4">
        <f>дс2!ET20+'дс 9'!ET20:FK20+'дс 15'!ET20:FK20+'дс 16'!ET20:FK20+'дс 23'!ET20:FK20+'дс 25'!ET20:FK20+'дс 34'!ET20:FK20+'дс 36'!ET20:FK20+'дс 39'!ET20:FK20+'дс 40'!ET20:FK20+'дс 41'!ET20:FK20+'дс 42'!ET20:FK20+'дс 44'!ET20:FK20+'дс 46'!ET20:FK20+'шк 1'!ET20:FK20+'шк 2'!ET20:FK20+'шк 4'!ET20:FK20+'шк 5'!ET20:FK20+'шк Оремиф'!ET20:FK20+УПК!ET20+ППМС!ET20</f>
        <v>0</v>
      </c>
      <c r="EU20" s="254"/>
      <c r="EV20" s="254"/>
      <c r="EW20" s="254"/>
      <c r="EX20" s="254"/>
      <c r="EY20" s="254"/>
      <c r="EZ20" s="254"/>
      <c r="FA20" s="254"/>
      <c r="FB20" s="254"/>
      <c r="FC20" s="254"/>
      <c r="FD20" s="254"/>
      <c r="FE20" s="254"/>
      <c r="FF20" s="254"/>
      <c r="FG20" s="254"/>
      <c r="FH20" s="254"/>
      <c r="FI20" s="254"/>
      <c r="FJ20" s="254"/>
      <c r="FK20" s="254"/>
      <c r="FM20" s="233">
        <f>FM21+FM23</f>
        <v>0</v>
      </c>
      <c r="FN20" s="233"/>
      <c r="FO20" s="233"/>
      <c r="FP20" s="233"/>
      <c r="FQ20" s="233"/>
      <c r="FR20" s="233"/>
      <c r="FS20" s="233"/>
      <c r="FT20" s="233"/>
      <c r="FU20" s="233"/>
      <c r="FV20" s="233"/>
      <c r="FW20" s="233"/>
      <c r="FX20" s="233"/>
      <c r="FY20" s="233"/>
      <c r="FZ20" s="233"/>
      <c r="GA20" s="233"/>
      <c r="GB20" s="233"/>
      <c r="GC20" s="233"/>
      <c r="GD20" s="233"/>
    </row>
    <row r="21" spans="1:187" ht="12" customHeight="1">
      <c r="A21" s="164" t="s">
        <v>23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5"/>
      <c r="BZ21" s="79" t="s">
        <v>7</v>
      </c>
      <c r="CA21" s="80"/>
      <c r="CB21" s="80"/>
      <c r="CC21" s="80"/>
      <c r="CD21" s="80"/>
      <c r="CE21" s="80"/>
      <c r="CF21" s="81"/>
      <c r="CG21" s="73">
        <v>152</v>
      </c>
      <c r="CH21" s="74"/>
      <c r="CI21" s="74"/>
      <c r="CJ21" s="74"/>
      <c r="CK21" s="74"/>
      <c r="CL21" s="74"/>
      <c r="CM21" s="74"/>
      <c r="CN21" s="74"/>
      <c r="CO21" s="74"/>
      <c r="CP21" s="74"/>
      <c r="CQ21" s="75"/>
      <c r="CR21" s="325">
        <f>дс2!CR21+'дс 9'!CR21:DI21+'дс 15'!CR21:DI21+'дс 16'!CR21:DI21+'дс 23'!CR21:DI21+'дс 25'!CR21:DI21+'дс 34'!CR21:DI21+'дс 36'!CR21:DI21+'дс 39'!CR21:DI21+'дс 40'!CR21:DI21+'дс 41'!CR21:DI21+'дс 42'!CR21:DI21+'дс 44'!CR21:DI21+'дс 46'!CR21:DI21+'шк 1'!CR21:DI21+'шк 2'!CR21:DI21+'шк 4'!CR21:DI21+'шк 5'!CR21:DI21+'шк Оремиф'!CR21:DI21+УПК!CR21+ППМС!CR21</f>
        <v>0</v>
      </c>
      <c r="CS21" s="326"/>
      <c r="CT21" s="326"/>
      <c r="CU21" s="326"/>
      <c r="CV21" s="326"/>
      <c r="CW21" s="326"/>
      <c r="CX21" s="326"/>
      <c r="CY21" s="326"/>
      <c r="CZ21" s="326"/>
      <c r="DA21" s="326"/>
      <c r="DB21" s="326"/>
      <c r="DC21" s="326"/>
      <c r="DD21" s="326"/>
      <c r="DE21" s="326"/>
      <c r="DF21" s="326"/>
      <c r="DG21" s="326"/>
      <c r="DH21" s="326"/>
      <c r="DI21" s="327"/>
      <c r="DJ21" s="331">
        <f>дс2!DJ21+'дс 9'!DJ21:EA21+'дс 15'!DJ21:EA21+'дс 16'!DJ21:EA21+'дс 23'!DJ21:EA21+'дс 25'!DJ21:EA21+'дс 34'!DJ21:EA21+'дс 36'!DJ21:EA21+'дс 39'!DJ21:EA21+'дс 40'!DJ21:EA21+'дс 41'!DJ21:EA21+'дс 42'!DJ21:EA21+'дс 44'!DJ21:EA21+'дс 46'!DJ21:EA21+'шк 1'!DJ21:EA21+'шк 2'!DJ21:EA21+'шк 4'!DJ21:EA21+'шк 5'!DJ21:EA21+'шк Оремиф'!DJ21:EA21+УПК!DJ21+ППМС!DJ21</f>
        <v>0</v>
      </c>
      <c r="DK21" s="332"/>
      <c r="DL21" s="332"/>
      <c r="DM21" s="332"/>
      <c r="DN21" s="332"/>
      <c r="DO21" s="332"/>
      <c r="DP21" s="332"/>
      <c r="DQ21" s="332"/>
      <c r="DR21" s="332"/>
      <c r="DS21" s="332"/>
      <c r="DT21" s="332"/>
      <c r="DU21" s="332"/>
      <c r="DV21" s="332"/>
      <c r="DW21" s="332"/>
      <c r="DX21" s="332"/>
      <c r="DY21" s="332"/>
      <c r="DZ21" s="332"/>
      <c r="EA21" s="333"/>
      <c r="EB21" s="331">
        <f>дс2!EB21+'дс 9'!EB21:ES21+'дс 15'!EB21:ES21+'дс 16'!EB21:ES21+'дс 23'!EB21:ES21+'дс 25'!EB21:ES21+'дс 34'!EB21:ES21+'дс 36'!EB21:ES21+'дс 39'!EB21:ES21+'дс 40'!EB21:ES21+'дс 41'!EB21:ES21+'дс 42'!EB21:ES21+'дс 44'!EB21:ES21+'дс 46'!EB21:ES21+'шк 1'!EB21:ES21+'шк 2'!EB21:ES21+'шк 4'!EB21:ES21+'шк 5'!EB21:ES21+'шк Оремиф'!EB21:ES21+УПК!EB21+ППМС!EB21</f>
        <v>0</v>
      </c>
      <c r="EC21" s="332"/>
      <c r="ED21" s="332"/>
      <c r="EE21" s="332"/>
      <c r="EF21" s="332"/>
      <c r="EG21" s="332"/>
      <c r="EH21" s="332"/>
      <c r="EI21" s="332"/>
      <c r="EJ21" s="332"/>
      <c r="EK21" s="332"/>
      <c r="EL21" s="332"/>
      <c r="EM21" s="332"/>
      <c r="EN21" s="332"/>
      <c r="EO21" s="332"/>
      <c r="EP21" s="332"/>
      <c r="EQ21" s="332"/>
      <c r="ER21" s="332"/>
      <c r="ES21" s="333"/>
      <c r="ET21" s="331">
        <f>дс2!ET21+'дс 9'!ET21:FK21+'дс 15'!ET21:FK21+'дс 16'!ET21:FK21+'дс 23'!ET21:FK21+'дс 25'!ET21:FK21+'дс 34'!ET21:FK21+'дс 36'!ET21:FK21+'дс 39'!ET21:FK21+'дс 40'!ET21:FK21+'дс 41'!ET21:FK21+'дс 42'!ET21:FK21+'дс 44'!ET21:FK21+'дс 46'!ET21:FK21+'шк 1'!ET21:FK21+'шк 2'!ET21:FK21+'шк 4'!ET21:FK21+'шк 5'!ET21:FK21+'шк Оремиф'!ET21:FK21+УПК!ET21+ППМС!ET21</f>
        <v>0</v>
      </c>
      <c r="EU21" s="332"/>
      <c r="EV21" s="332"/>
      <c r="EW21" s="332"/>
      <c r="EX21" s="332"/>
      <c r="EY21" s="332"/>
      <c r="EZ21" s="332"/>
      <c r="FA21" s="332"/>
      <c r="FB21" s="332"/>
      <c r="FC21" s="332"/>
      <c r="FD21" s="332"/>
      <c r="FE21" s="332"/>
      <c r="FF21" s="332"/>
      <c r="FG21" s="332"/>
      <c r="FH21" s="332"/>
      <c r="FI21" s="332"/>
      <c r="FJ21" s="332"/>
      <c r="FK21" s="333"/>
      <c r="FM21" s="235"/>
      <c r="FN21" s="236"/>
      <c r="FO21" s="236"/>
      <c r="FP21" s="236"/>
      <c r="FQ21" s="236"/>
      <c r="FR21" s="236"/>
      <c r="FS21" s="236"/>
      <c r="FT21" s="236"/>
      <c r="FU21" s="236"/>
      <c r="FV21" s="236"/>
      <c r="FW21" s="236"/>
      <c r="FX21" s="236"/>
      <c r="FY21" s="236"/>
      <c r="FZ21" s="236"/>
      <c r="GA21" s="236"/>
      <c r="GB21" s="236"/>
      <c r="GC21" s="236"/>
      <c r="GD21" s="237"/>
    </row>
    <row r="22" spans="1:187" ht="22.5" customHeight="1" thickBot="1">
      <c r="A22" s="142" t="s">
        <v>158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3"/>
      <c r="BZ22" s="82"/>
      <c r="CA22" s="83"/>
      <c r="CB22" s="83"/>
      <c r="CC22" s="83"/>
      <c r="CD22" s="83"/>
      <c r="CE22" s="83"/>
      <c r="CF22" s="84"/>
      <c r="CG22" s="76"/>
      <c r="CH22" s="77"/>
      <c r="CI22" s="77"/>
      <c r="CJ22" s="77"/>
      <c r="CK22" s="77"/>
      <c r="CL22" s="77"/>
      <c r="CM22" s="77"/>
      <c r="CN22" s="77"/>
      <c r="CO22" s="77"/>
      <c r="CP22" s="77"/>
      <c r="CQ22" s="78"/>
      <c r="CR22" s="341"/>
      <c r="CS22" s="342"/>
      <c r="CT22" s="342"/>
      <c r="CU22" s="342"/>
      <c r="CV22" s="342"/>
      <c r="CW22" s="342"/>
      <c r="CX22" s="342"/>
      <c r="CY22" s="342"/>
      <c r="CZ22" s="342"/>
      <c r="DA22" s="342"/>
      <c r="DB22" s="342"/>
      <c r="DC22" s="342"/>
      <c r="DD22" s="342"/>
      <c r="DE22" s="342"/>
      <c r="DF22" s="342"/>
      <c r="DG22" s="342"/>
      <c r="DH22" s="342"/>
      <c r="DI22" s="343"/>
      <c r="DJ22" s="338"/>
      <c r="DK22" s="339"/>
      <c r="DL22" s="339"/>
      <c r="DM22" s="339"/>
      <c r="DN22" s="339"/>
      <c r="DO22" s="339"/>
      <c r="DP22" s="339"/>
      <c r="DQ22" s="339"/>
      <c r="DR22" s="339"/>
      <c r="DS22" s="339"/>
      <c r="DT22" s="339"/>
      <c r="DU22" s="339"/>
      <c r="DV22" s="339"/>
      <c r="DW22" s="339"/>
      <c r="DX22" s="339"/>
      <c r="DY22" s="339"/>
      <c r="DZ22" s="339"/>
      <c r="EA22" s="340"/>
      <c r="EB22" s="338"/>
      <c r="EC22" s="339"/>
      <c r="ED22" s="339"/>
      <c r="EE22" s="339"/>
      <c r="EF22" s="339"/>
      <c r="EG22" s="339"/>
      <c r="EH22" s="339"/>
      <c r="EI22" s="339"/>
      <c r="EJ22" s="339"/>
      <c r="EK22" s="339"/>
      <c r="EL22" s="339"/>
      <c r="EM22" s="339"/>
      <c r="EN22" s="339"/>
      <c r="EO22" s="339"/>
      <c r="EP22" s="339"/>
      <c r="EQ22" s="339"/>
      <c r="ER22" s="339"/>
      <c r="ES22" s="340"/>
      <c r="ET22" s="338"/>
      <c r="EU22" s="339"/>
      <c r="EV22" s="339"/>
      <c r="EW22" s="339"/>
      <c r="EX22" s="339"/>
      <c r="EY22" s="339"/>
      <c r="EZ22" s="339"/>
      <c r="FA22" s="339"/>
      <c r="FB22" s="339"/>
      <c r="FC22" s="339"/>
      <c r="FD22" s="339"/>
      <c r="FE22" s="339"/>
      <c r="FF22" s="339"/>
      <c r="FG22" s="339"/>
      <c r="FH22" s="339"/>
      <c r="FI22" s="339"/>
      <c r="FJ22" s="339"/>
      <c r="FK22" s="340"/>
      <c r="FM22" s="238"/>
      <c r="FN22" s="239"/>
      <c r="FO22" s="239"/>
      <c r="FP22" s="239"/>
      <c r="FQ22" s="239"/>
      <c r="FR22" s="239"/>
      <c r="FS22" s="239"/>
      <c r="FT22" s="239"/>
      <c r="FU22" s="239"/>
      <c r="FV22" s="239"/>
      <c r="FW22" s="239"/>
      <c r="FX22" s="239"/>
      <c r="FY22" s="239"/>
      <c r="FZ22" s="239"/>
      <c r="GA22" s="239"/>
      <c r="GB22" s="239"/>
      <c r="GC22" s="239"/>
      <c r="GD22" s="240"/>
    </row>
    <row r="23" spans="1:187" ht="12" customHeight="1" thickBot="1">
      <c r="A23" s="144" t="s">
        <v>146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5"/>
      <c r="BZ23" s="65" t="s">
        <v>8</v>
      </c>
      <c r="CA23" s="66"/>
      <c r="CB23" s="66"/>
      <c r="CC23" s="66"/>
      <c r="CD23" s="66"/>
      <c r="CE23" s="66"/>
      <c r="CF23" s="66"/>
      <c r="CG23" s="97">
        <v>153</v>
      </c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324">
        <f>дс2!CR23+'дс 9'!CR23:DI23+'дс 15'!CR23:DI23+'дс 16'!CR23:DI23+'дс 23'!CR23:DI23+'дс 25'!CR23:DI23+'дс 34'!CR23:DI23+'дс 36'!CR23:DI23+'дс 39'!CR23:DI23+'дс 40'!CR23:DI23+'дс 41'!CR23:DI23+'дс 42'!CR23:DI23+'дс 44'!CR23:DI23+'дс 46'!CR23:DI23+'шк 1'!CR23:DI23+'шк 2'!CR23:DI23+'шк 4'!CR23:DI23+'шк 5'!CR23:DI23+'шк Оремиф'!CR23:DI23+УПК!CR23+ППМС!CR23</f>
        <v>0</v>
      </c>
      <c r="CS23" s="324"/>
      <c r="CT23" s="324"/>
      <c r="CU23" s="324"/>
      <c r="CV23" s="324"/>
      <c r="CW23" s="324"/>
      <c r="CX23" s="324"/>
      <c r="CY23" s="324"/>
      <c r="CZ23" s="324"/>
      <c r="DA23" s="324"/>
      <c r="DB23" s="324"/>
      <c r="DC23" s="324"/>
      <c r="DD23" s="324"/>
      <c r="DE23" s="324"/>
      <c r="DF23" s="324"/>
      <c r="DG23" s="324"/>
      <c r="DH23" s="324"/>
      <c r="DI23" s="324"/>
      <c r="DJ23" s="254">
        <f>дс2!DJ23+'дс 9'!DJ23:EA23+'дс 15'!DJ23:EA23+'дс 16'!DJ23:EA23+'дс 23'!DJ23:EA23+'дс 25'!DJ23:EA23+'дс 34'!DJ23:EA23+'дс 36'!DJ23:EA23+'дс 39'!DJ23:EA23+'дс 40'!DJ23:EA23+'дс 41'!DJ23:EA23+'дс 42'!DJ23:EA23+'дс 44'!DJ23:EA23+'дс 46'!DJ23:EA23+'шк 1'!DJ23:EA23+'шк 2'!DJ23:EA23+'шк 4'!DJ23:EA23+'шк 5'!DJ23:EA23+'шк Оремиф'!DJ23:EA23+УПК!DJ23+ППМС!DJ23</f>
        <v>0</v>
      </c>
      <c r="DK23" s="254"/>
      <c r="DL23" s="254"/>
      <c r="DM23" s="254"/>
      <c r="DN23" s="254"/>
      <c r="DO23" s="254"/>
      <c r="DP23" s="254"/>
      <c r="DQ23" s="254"/>
      <c r="DR23" s="254"/>
      <c r="DS23" s="254"/>
      <c r="DT23" s="254"/>
      <c r="DU23" s="254"/>
      <c r="DV23" s="254"/>
      <c r="DW23" s="254"/>
      <c r="DX23" s="254"/>
      <c r="DY23" s="254"/>
      <c r="DZ23" s="254"/>
      <c r="EA23" s="254"/>
      <c r="EB23" s="254">
        <f>дс2!EB23+'дс 9'!EB23:ES23+'дс 15'!EB23:ES23+'дс 16'!EB23:ES23+'дс 23'!EB23:ES23+'дс 25'!EB23:ES23+'дс 34'!EB23:ES23+'дс 36'!EB23:ES23+'дс 39'!EB23:ES23+'дс 40'!EB23:ES23+'дс 41'!EB23:ES23+'дс 42'!EB23:ES23+'дс 44'!EB23:ES23+'дс 46'!EB23:ES23+'шк 1'!EB23:ES23+'шк 2'!EB23:ES23+'шк 4'!EB23:ES23+'шк 5'!EB23:ES23+'шк Оремиф'!EB23:ES23+УПК!EB23+ППМС!EB23</f>
        <v>0</v>
      </c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4">
        <f>дс2!ET23+'дс 9'!ET23:FK23+'дс 15'!ET23:FK23+'дс 16'!ET23:FK23+'дс 23'!ET23:FK23+'дс 25'!ET23:FK23+'дс 34'!ET23:FK23+'дс 36'!ET23:FK23+'дс 39'!ET23:FK23+'дс 40'!ET23:FK23+'дс 41'!ET23:FK23+'дс 42'!ET23:FK23+'дс 44'!ET23:FK23+'дс 46'!ET23:FK23+'шк 1'!ET23:FK23+'шк 2'!ET23:FK23+'шк 4'!ET23:FK23+'шк 5'!ET23:FK23+'шк Оремиф'!ET23:FK23+УПК!ET23+ППМС!ET23</f>
        <v>0</v>
      </c>
      <c r="EU23" s="254"/>
      <c r="EV23" s="254"/>
      <c r="EW23" s="254"/>
      <c r="EX23" s="254"/>
      <c r="EY23" s="254"/>
      <c r="EZ23" s="254"/>
      <c r="FA23" s="254"/>
      <c r="FB23" s="254"/>
      <c r="FC23" s="254"/>
      <c r="FD23" s="254"/>
      <c r="FE23" s="254"/>
      <c r="FF23" s="254"/>
      <c r="FG23" s="254"/>
      <c r="FH23" s="254"/>
      <c r="FI23" s="254"/>
      <c r="FJ23" s="254"/>
      <c r="FK23" s="254"/>
      <c r="FM23" s="250"/>
      <c r="FN23" s="250"/>
      <c r="FO23" s="250"/>
      <c r="FP23" s="250"/>
      <c r="FQ23" s="250"/>
      <c r="FR23" s="250"/>
      <c r="FS23" s="250"/>
      <c r="FT23" s="250"/>
      <c r="FU23" s="250"/>
      <c r="FV23" s="250"/>
      <c r="FW23" s="250"/>
      <c r="FX23" s="250"/>
      <c r="FY23" s="250"/>
      <c r="FZ23" s="250"/>
      <c r="GA23" s="250"/>
      <c r="GB23" s="250"/>
      <c r="GC23" s="250"/>
      <c r="GD23" s="250"/>
    </row>
    <row r="24" spans="1:187" ht="15" customHeight="1" thickBot="1">
      <c r="A24" s="162" t="s">
        <v>140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3"/>
      <c r="BZ24" s="65" t="s">
        <v>9</v>
      </c>
      <c r="CA24" s="66"/>
      <c r="CB24" s="66"/>
      <c r="CC24" s="66"/>
      <c r="CD24" s="66"/>
      <c r="CE24" s="66"/>
      <c r="CF24" s="66"/>
      <c r="CG24" s="97">
        <v>170</v>
      </c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324">
        <f>дс2!CR24+'дс 9'!CR24:DI24+'дс 15'!CR24:DI24+'дс 16'!CR24:DI24+'дс 23'!CR24:DI24+'дс 25'!CR24:DI24+'дс 34'!CR24:DI24+'дс 36'!CR24:DI24+'дс 39'!CR24:DI24+'дс 40'!CR24:DI24+'дс 41'!CR24:DI24+'дс 42'!CR24:DI24+'дс 44'!CR24:DI24+'дс 46'!CR24:DI24+'шк 1'!CR24:DI24+'шк 2'!CR24:DI24+'шк 4'!CR24:DI24+'шк 5'!CR24:DI24+'шк Оремиф'!CR24:DI24+УПК!CR24+ППМС!CR24</f>
        <v>0</v>
      </c>
      <c r="CS24" s="324"/>
      <c r="CT24" s="324"/>
      <c r="CU24" s="324"/>
      <c r="CV24" s="324"/>
      <c r="CW24" s="324"/>
      <c r="CX24" s="324"/>
      <c r="CY24" s="324"/>
      <c r="CZ24" s="324"/>
      <c r="DA24" s="324"/>
      <c r="DB24" s="324"/>
      <c r="DC24" s="324"/>
      <c r="DD24" s="324"/>
      <c r="DE24" s="324"/>
      <c r="DF24" s="324"/>
      <c r="DG24" s="324"/>
      <c r="DH24" s="324"/>
      <c r="DI24" s="324"/>
      <c r="DJ24" s="324">
        <f>дс2!DJ24+'дс 9'!DJ24:EA24+'дс 15'!DJ24:EA24+'дс 16'!DJ24:EA24+'дс 23'!DJ24:EA24+'дс 25'!DJ24:EA24+'дс 34'!DJ24:EA24+'дс 36'!DJ24:EA24+'дс 39'!DJ24:EA24+'дс 40'!DJ24:EA24+'дс 41'!DJ24:EA24+'дс 42'!DJ24:EA24+'дс 44'!DJ24:EA24+'дс 46'!DJ24:EA24+'шк 1'!DJ24:EA24+'шк 2'!DJ24:EA24+'шк 4'!DJ24:EA24+'шк 5'!DJ24:EA24+'шк Оремиф'!DJ24:EA24+УПК!DJ24+ППМС!DJ24</f>
        <v>-2656039.31</v>
      </c>
      <c r="DK24" s="324"/>
      <c r="DL24" s="324"/>
      <c r="DM24" s="324"/>
      <c r="DN24" s="324"/>
      <c r="DO24" s="324"/>
      <c r="DP24" s="324"/>
      <c r="DQ24" s="324"/>
      <c r="DR24" s="324"/>
      <c r="DS24" s="324"/>
      <c r="DT24" s="324"/>
      <c r="DU24" s="324"/>
      <c r="DV24" s="324"/>
      <c r="DW24" s="324"/>
      <c r="DX24" s="324"/>
      <c r="DY24" s="324"/>
      <c r="DZ24" s="324"/>
      <c r="EA24" s="324"/>
      <c r="EB24" s="254">
        <f>дс2!EB24+'дс 9'!EB24:ES24+'дс 15'!EB24:ES24+'дс 16'!EB24:ES24+'дс 23'!EB24:ES24+'дс 25'!EB24:ES24+'дс 34'!EB24:ES24+'дс 36'!EB24:ES24+'дс 39'!EB24:ES24+'дс 40'!EB24:ES24+'дс 41'!EB24:ES24+'дс 42'!EB24:ES24+'дс 44'!EB24:ES24+'дс 46'!EB24:ES24+'шк 1'!EB24:ES24+'шк 2'!EB24:ES24+'шк 4'!EB24:ES24+'шк 5'!EB24:ES24+'шк Оремиф'!EB24:ES24+УПК!EB24+ППМС!EB24</f>
        <v>0</v>
      </c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4">
        <f>дс2!ET24+'дс 9'!ET24:FK24+'дс 15'!ET24:FK24+'дс 16'!ET24:FK24+'дс 23'!ET24:FK24+'дс 25'!ET24:FK24+'дс 34'!ET24:FK24+'дс 36'!ET24:FK24+'дс 39'!ET24:FK24+'дс 40'!ET24:FK24+'дс 41'!ET24:FK24+'дс 42'!ET24:FK24+'дс 44'!ET24:FK24+'дс 46'!ET24:FK24+'шк 1'!ET24:FK24+'шк 2'!ET24:FK24+'шк 4'!ET24:FK24+'шк 5'!ET24:FK24+'шк Оремиф'!ET24:FK24+УПК!ET24+ППМС!ET24</f>
        <v>-2656039.31</v>
      </c>
      <c r="EU24" s="254"/>
      <c r="EV24" s="254"/>
      <c r="EW24" s="254"/>
      <c r="EX24" s="254"/>
      <c r="EY24" s="254"/>
      <c r="EZ24" s="254"/>
      <c r="FA24" s="254"/>
      <c r="FB24" s="254"/>
      <c r="FC24" s="254"/>
      <c r="FD24" s="254"/>
      <c r="FE24" s="254"/>
      <c r="FF24" s="254"/>
      <c r="FG24" s="254"/>
      <c r="FH24" s="254"/>
      <c r="FI24" s="254"/>
      <c r="FJ24" s="254"/>
      <c r="FK24" s="254"/>
      <c r="FM24" s="233">
        <f>FM25+FM27+FM31</f>
        <v>-2656039.31</v>
      </c>
      <c r="FN24" s="233"/>
      <c r="FO24" s="233"/>
      <c r="FP24" s="233"/>
      <c r="FQ24" s="233"/>
      <c r="FR24" s="233"/>
      <c r="FS24" s="233"/>
      <c r="FT24" s="233"/>
      <c r="FU24" s="233"/>
      <c r="FV24" s="233"/>
      <c r="FW24" s="233"/>
      <c r="FX24" s="233"/>
      <c r="FY24" s="233"/>
      <c r="FZ24" s="233"/>
      <c r="GA24" s="233"/>
      <c r="GB24" s="233"/>
      <c r="GC24" s="233"/>
      <c r="GD24" s="233"/>
    </row>
    <row r="25" spans="1:187" ht="12" customHeight="1">
      <c r="A25" s="164" t="s">
        <v>23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5"/>
      <c r="BZ25" s="79" t="s">
        <v>10</v>
      </c>
      <c r="CA25" s="80"/>
      <c r="CB25" s="80"/>
      <c r="CC25" s="80"/>
      <c r="CD25" s="80"/>
      <c r="CE25" s="80"/>
      <c r="CF25" s="81"/>
      <c r="CG25" s="73">
        <v>171</v>
      </c>
      <c r="CH25" s="74"/>
      <c r="CI25" s="74"/>
      <c r="CJ25" s="74"/>
      <c r="CK25" s="74"/>
      <c r="CL25" s="74"/>
      <c r="CM25" s="74"/>
      <c r="CN25" s="74"/>
      <c r="CO25" s="74"/>
      <c r="CP25" s="74"/>
      <c r="CQ25" s="75"/>
      <c r="CR25" s="325">
        <f>дс2!CR25+'дс 9'!CR25:DI25+'дс 15'!CR25:DI25+'дс 16'!CR25:DI25+'дс 23'!CR25:DI25+'дс 25'!CR25:DI25+'дс 34'!CR25:DI25+'дс 36'!CR25:DI25+'дс 39'!CR25:DI25+'дс 40'!CR25:DI25+'дс 41'!CR25:DI25+'дс 42'!CR25:DI25+'дс 44'!CR25:DI25+'дс 46'!CR25:DI25+'шк 1'!CR25:DI25+'шк 2'!CR25:DI25+'шк 4'!CR25:DI25+'шк 5'!CR25:DI25+'шк Оремиф'!CR25:DI25+УПК!CR25+ППМС!CR25</f>
        <v>0</v>
      </c>
      <c r="CS25" s="326"/>
      <c r="CT25" s="326"/>
      <c r="CU25" s="326"/>
      <c r="CV25" s="326"/>
      <c r="CW25" s="326"/>
      <c r="CX25" s="326"/>
      <c r="CY25" s="326"/>
      <c r="CZ25" s="326"/>
      <c r="DA25" s="326"/>
      <c r="DB25" s="326"/>
      <c r="DC25" s="326"/>
      <c r="DD25" s="326"/>
      <c r="DE25" s="326"/>
      <c r="DF25" s="326"/>
      <c r="DG25" s="326"/>
      <c r="DH25" s="326"/>
      <c r="DI25" s="327"/>
      <c r="DJ25" s="325">
        <f>дс2!DJ25+'дс 9'!DJ25:EA25+'дс 15'!DJ25:EA25+'дс 16'!DJ25:EA25+'дс 23'!DJ25:EA25+'дс 25'!DJ25:EA25+'дс 34'!DJ25:EA25+'дс 36'!DJ25:EA25+'дс 39'!DJ25:EA25+'дс 40'!DJ25:EA25+'дс 41'!DJ25:EA25+'дс 42'!DJ25:EA25+'дс 44'!DJ25:EA25+'дс 46'!DJ25:EA25+'шк 1'!DJ25:EA25+'шк 2'!DJ25:EA25+'шк 4'!DJ25:EA25+'шк 5'!DJ25:EA25+'шк Оремиф'!DJ25:EA25+УПК!DJ25+ППМС!DJ25</f>
        <v>0</v>
      </c>
      <c r="DK25" s="326"/>
      <c r="DL25" s="326"/>
      <c r="DM25" s="326"/>
      <c r="DN25" s="326"/>
      <c r="DO25" s="326"/>
      <c r="DP25" s="326"/>
      <c r="DQ25" s="326"/>
      <c r="DR25" s="326"/>
      <c r="DS25" s="326"/>
      <c r="DT25" s="326"/>
      <c r="DU25" s="326"/>
      <c r="DV25" s="326"/>
      <c r="DW25" s="326"/>
      <c r="DX25" s="326"/>
      <c r="DY25" s="326"/>
      <c r="DZ25" s="326"/>
      <c r="EA25" s="327"/>
      <c r="EB25" s="331">
        <f>дс2!EB25+'дс 9'!EB25:ES25+'дс 15'!EB25:ES25+'дс 16'!EB25:ES25+'дс 23'!EB25:ES25+'дс 25'!EB25:ES25+'дс 34'!EB25:ES25+'дс 36'!EB25:ES25+'дс 39'!EB25:ES25+'дс 40'!EB25:ES25+'дс 41'!EB25:ES25+'дс 42'!EB25:ES25+'дс 44'!EB25:ES25+'дс 46'!EB25:ES25+'шк 1'!EB25:ES25+'шк 2'!EB25:ES25+'шк 4'!EB25:ES25+'шк 5'!EB25:ES25+'шк Оремиф'!EB25:ES25+УПК!EB25+ППМС!EB25</f>
        <v>0</v>
      </c>
      <c r="EC25" s="332"/>
      <c r="ED25" s="332"/>
      <c r="EE25" s="332"/>
      <c r="EF25" s="332"/>
      <c r="EG25" s="332"/>
      <c r="EH25" s="332"/>
      <c r="EI25" s="332"/>
      <c r="EJ25" s="332"/>
      <c r="EK25" s="332"/>
      <c r="EL25" s="332"/>
      <c r="EM25" s="332"/>
      <c r="EN25" s="332"/>
      <c r="EO25" s="332"/>
      <c r="EP25" s="332"/>
      <c r="EQ25" s="332"/>
      <c r="ER25" s="332"/>
      <c r="ES25" s="333"/>
      <c r="ET25" s="331">
        <f>дс2!ET25+'дс 9'!ET25:FK25+'дс 15'!ET25:FK25+'дс 16'!ET25:FK25+'дс 23'!ET25:FK25+'дс 25'!ET25:FK25+'дс 34'!ET25:FK25+'дс 36'!ET25:FK25+'дс 39'!ET25:FK25+'дс 40'!ET25:FK25+'дс 41'!ET25:FK25+'дс 42'!ET25:FK25+'дс 44'!ET25:FK25+'дс 46'!ET25:FK25+'шк 1'!ET25:FK25+'шк 2'!ET25:FK25+'шк 4'!ET25:FK25+'шк 5'!ET25:FK25+'шк Оремиф'!ET25:FK25+УПК!ET25+ППМС!ET25</f>
        <v>0</v>
      </c>
      <c r="EU25" s="332"/>
      <c r="EV25" s="332"/>
      <c r="EW25" s="332"/>
      <c r="EX25" s="332"/>
      <c r="EY25" s="332"/>
      <c r="EZ25" s="332"/>
      <c r="FA25" s="332"/>
      <c r="FB25" s="332"/>
      <c r="FC25" s="332"/>
      <c r="FD25" s="332"/>
      <c r="FE25" s="332"/>
      <c r="FF25" s="332"/>
      <c r="FG25" s="332"/>
      <c r="FH25" s="332"/>
      <c r="FI25" s="332"/>
      <c r="FJ25" s="332"/>
      <c r="FK25" s="333"/>
      <c r="FM25" s="235"/>
      <c r="FN25" s="236"/>
      <c r="FO25" s="236"/>
      <c r="FP25" s="236"/>
      <c r="FQ25" s="236"/>
      <c r="FR25" s="236"/>
      <c r="FS25" s="236"/>
      <c r="FT25" s="236"/>
      <c r="FU25" s="236"/>
      <c r="FV25" s="236"/>
      <c r="FW25" s="236"/>
      <c r="FX25" s="236"/>
      <c r="FY25" s="236"/>
      <c r="FZ25" s="236"/>
      <c r="GA25" s="236"/>
      <c r="GB25" s="236"/>
      <c r="GC25" s="236"/>
      <c r="GD25" s="237"/>
    </row>
    <row r="26" spans="1:187" ht="12" customHeight="1" thickBot="1">
      <c r="A26" s="142" t="s">
        <v>24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3"/>
      <c r="BZ26" s="82"/>
      <c r="CA26" s="83"/>
      <c r="CB26" s="83"/>
      <c r="CC26" s="83"/>
      <c r="CD26" s="83"/>
      <c r="CE26" s="83"/>
      <c r="CF26" s="84"/>
      <c r="CG26" s="76"/>
      <c r="CH26" s="77"/>
      <c r="CI26" s="77"/>
      <c r="CJ26" s="77"/>
      <c r="CK26" s="77"/>
      <c r="CL26" s="77"/>
      <c r="CM26" s="77"/>
      <c r="CN26" s="77"/>
      <c r="CO26" s="77"/>
      <c r="CP26" s="77"/>
      <c r="CQ26" s="78"/>
      <c r="CR26" s="341"/>
      <c r="CS26" s="342"/>
      <c r="CT26" s="342"/>
      <c r="CU26" s="342"/>
      <c r="CV26" s="342"/>
      <c r="CW26" s="342"/>
      <c r="CX26" s="342"/>
      <c r="CY26" s="342"/>
      <c r="CZ26" s="342"/>
      <c r="DA26" s="342"/>
      <c r="DB26" s="342"/>
      <c r="DC26" s="342"/>
      <c r="DD26" s="342"/>
      <c r="DE26" s="342"/>
      <c r="DF26" s="342"/>
      <c r="DG26" s="342"/>
      <c r="DH26" s="342"/>
      <c r="DI26" s="343"/>
      <c r="DJ26" s="341"/>
      <c r="DK26" s="342"/>
      <c r="DL26" s="342"/>
      <c r="DM26" s="342"/>
      <c r="DN26" s="342"/>
      <c r="DO26" s="342"/>
      <c r="DP26" s="342"/>
      <c r="DQ26" s="342"/>
      <c r="DR26" s="342"/>
      <c r="DS26" s="342"/>
      <c r="DT26" s="342"/>
      <c r="DU26" s="342"/>
      <c r="DV26" s="342"/>
      <c r="DW26" s="342"/>
      <c r="DX26" s="342"/>
      <c r="DY26" s="342"/>
      <c r="DZ26" s="342"/>
      <c r="EA26" s="343"/>
      <c r="EB26" s="338"/>
      <c r="EC26" s="339"/>
      <c r="ED26" s="339"/>
      <c r="EE26" s="339"/>
      <c r="EF26" s="339"/>
      <c r="EG26" s="339"/>
      <c r="EH26" s="339"/>
      <c r="EI26" s="339"/>
      <c r="EJ26" s="339"/>
      <c r="EK26" s="339"/>
      <c r="EL26" s="339"/>
      <c r="EM26" s="339"/>
      <c r="EN26" s="339"/>
      <c r="EO26" s="339"/>
      <c r="EP26" s="339"/>
      <c r="EQ26" s="339"/>
      <c r="ER26" s="339"/>
      <c r="ES26" s="340"/>
      <c r="ET26" s="338"/>
      <c r="EU26" s="339"/>
      <c r="EV26" s="339"/>
      <c r="EW26" s="339"/>
      <c r="EX26" s="339"/>
      <c r="EY26" s="339"/>
      <c r="EZ26" s="339"/>
      <c r="FA26" s="339"/>
      <c r="FB26" s="339"/>
      <c r="FC26" s="339"/>
      <c r="FD26" s="339"/>
      <c r="FE26" s="339"/>
      <c r="FF26" s="339"/>
      <c r="FG26" s="339"/>
      <c r="FH26" s="339"/>
      <c r="FI26" s="339"/>
      <c r="FJ26" s="339"/>
      <c r="FK26" s="340"/>
      <c r="FM26" s="238"/>
      <c r="FN26" s="239"/>
      <c r="FO26" s="239"/>
      <c r="FP26" s="239"/>
      <c r="FQ26" s="239"/>
      <c r="FR26" s="239"/>
      <c r="FS26" s="239"/>
      <c r="FT26" s="239"/>
      <c r="FU26" s="239"/>
      <c r="FV26" s="239"/>
      <c r="FW26" s="239"/>
      <c r="FX26" s="239"/>
      <c r="FY26" s="239"/>
      <c r="FZ26" s="239"/>
      <c r="GA26" s="239"/>
      <c r="GB26" s="239"/>
      <c r="GC26" s="239"/>
      <c r="GD26" s="240"/>
    </row>
    <row r="27" spans="1:187" ht="17.25" customHeight="1" thickBot="1">
      <c r="A27" s="144" t="s">
        <v>25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5"/>
      <c r="BZ27" s="65" t="s">
        <v>11</v>
      </c>
      <c r="CA27" s="66"/>
      <c r="CB27" s="66"/>
      <c r="CC27" s="66"/>
      <c r="CD27" s="66"/>
      <c r="CE27" s="66"/>
      <c r="CF27" s="66"/>
      <c r="CG27" s="97">
        <v>172</v>
      </c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324">
        <f>дс2!CR27+'дс 9'!CR27:DI27+'дс 15'!CR27:DI27+'дс 16'!CR27:DI27+'дс 23'!CR27:DI27+'дс 25'!CR27:DI27+'дс 34'!CR27:DI27+'дс 36'!CR27:DI27+'дс 39'!CR27:DI27+'дс 40'!CR27:DI27+'дс 41'!CR27:DI27+'дс 42'!CR27:DI27+'дс 44'!CR27:DI27+'дс 46'!CR27:DI27+'шк 1'!CR27:DI27+'шк 2'!CR27:DI27+'шк 4'!CR27:DI27+'шк 5'!CR27:DI27+'шк Оремиф'!CR27:DI27+УПК!CR27+ППМС!CR27</f>
        <v>0</v>
      </c>
      <c r="CS27" s="324"/>
      <c r="CT27" s="324"/>
      <c r="CU27" s="324"/>
      <c r="CV27" s="324"/>
      <c r="CW27" s="324"/>
      <c r="CX27" s="324"/>
      <c r="CY27" s="324"/>
      <c r="CZ27" s="324"/>
      <c r="DA27" s="324"/>
      <c r="DB27" s="324"/>
      <c r="DC27" s="324"/>
      <c r="DD27" s="324"/>
      <c r="DE27" s="324"/>
      <c r="DF27" s="324"/>
      <c r="DG27" s="324"/>
      <c r="DH27" s="324"/>
      <c r="DI27" s="324"/>
      <c r="DJ27" s="324">
        <f>дс2!DJ27+'дс 9'!DJ27:EA27+'дс 15'!DJ27:EA27+'дс 16'!DJ27:EA27+'дс 23'!DJ27:EA27+'дс 25'!DJ27:EA27+'дс 34'!DJ27:EA27+'дс 36'!DJ27:EA27+'дс 39'!DJ27:EA27+'дс 40'!DJ27:EA27+'дс 41'!DJ27:EA27+'дс 42'!DJ27:EA27+'дс 44'!DJ27:EA27+'дс 46'!DJ27:EA27+'шк 1'!DJ27:EA27+'шк 2'!DJ27:EA27+'шк 4'!DJ27:EA27+'шк 5'!DJ27:EA27+'шк Оремиф'!DJ27:EA27+УПК!DJ27+ППМС!DJ27</f>
        <v>-2656039.31</v>
      </c>
      <c r="DK27" s="324"/>
      <c r="DL27" s="324"/>
      <c r="DM27" s="324"/>
      <c r="DN27" s="324"/>
      <c r="DO27" s="324"/>
      <c r="DP27" s="324"/>
      <c r="DQ27" s="324"/>
      <c r="DR27" s="324"/>
      <c r="DS27" s="324"/>
      <c r="DT27" s="324"/>
      <c r="DU27" s="324"/>
      <c r="DV27" s="324"/>
      <c r="DW27" s="324"/>
      <c r="DX27" s="324"/>
      <c r="DY27" s="324"/>
      <c r="DZ27" s="324"/>
      <c r="EA27" s="324"/>
      <c r="EB27" s="254">
        <f>дс2!EB27+'дс 9'!EB27:ES27+'дс 15'!EB27:ES27+'дс 16'!EB27:ES27+'дс 23'!EB27:ES27+'дс 25'!EB27:ES27+'дс 34'!EB27:ES27+'дс 36'!EB27:ES27+'дс 39'!EB27:ES27+'дс 40'!EB27:ES27+'дс 41'!EB27:ES27+'дс 42'!EB27:ES27+'дс 44'!EB27:ES27+'дс 46'!EB27:ES27+'шк 1'!EB27:ES27+'шк 2'!EB27:ES27+'шк 4'!EB27:ES27+'шк 5'!EB27:ES27+'шк Оремиф'!EB27:ES27+УПК!EB27+ППМС!EB27</f>
        <v>0</v>
      </c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4">
        <f>дс2!ET27+'дс 9'!ET27:FK27+'дс 15'!ET27:FK27+'дс 16'!ET27:FK27+'дс 23'!ET27:FK27+'дс 25'!ET27:FK27+'дс 34'!ET27:FK27+'дс 36'!ET27:FK27+'дс 39'!ET27:FK27+'дс 40'!ET27:FK27+'дс 41'!ET27:FK27+'дс 42'!ET27:FK27+'дс 44'!ET27:FK27+'дс 46'!ET27:FK27+'шк 1'!ET27:FK27+'шк 2'!ET27:FK27+'шк 4'!ET27:FK27+'шк 5'!ET27:FK27+'шк Оремиф'!ET27:FK27+УПК!ET27+ППМС!ET27</f>
        <v>-2656039.31</v>
      </c>
      <c r="EU27" s="254"/>
      <c r="EV27" s="254"/>
      <c r="EW27" s="254"/>
      <c r="EX27" s="254"/>
      <c r="EY27" s="254"/>
      <c r="EZ27" s="254"/>
      <c r="FA27" s="254"/>
      <c r="FB27" s="254"/>
      <c r="FC27" s="254"/>
      <c r="FD27" s="254"/>
      <c r="FE27" s="254"/>
      <c r="FF27" s="254"/>
      <c r="FG27" s="254"/>
      <c r="FH27" s="254"/>
      <c r="FI27" s="254"/>
      <c r="FJ27" s="254"/>
      <c r="FK27" s="254"/>
      <c r="FM27" s="250">
        <v>-2656039.31</v>
      </c>
      <c r="FN27" s="250"/>
      <c r="FO27" s="250"/>
      <c r="FP27" s="250"/>
      <c r="FQ27" s="250"/>
      <c r="FR27" s="250"/>
      <c r="FS27" s="250"/>
      <c r="FT27" s="250"/>
      <c r="FU27" s="250"/>
      <c r="FV27" s="250"/>
      <c r="FW27" s="250"/>
      <c r="FX27" s="250"/>
      <c r="FY27" s="250"/>
      <c r="FZ27" s="250"/>
      <c r="GA27" s="250"/>
      <c r="GB27" s="250"/>
      <c r="GC27" s="250"/>
      <c r="GD27" s="250"/>
    </row>
    <row r="28" spans="1:187" ht="12" customHeight="1">
      <c r="A28" s="164" t="s">
        <v>180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5"/>
      <c r="BZ28" s="79" t="s">
        <v>12</v>
      </c>
      <c r="CA28" s="80"/>
      <c r="CB28" s="80"/>
      <c r="CC28" s="80"/>
      <c r="CD28" s="80"/>
      <c r="CE28" s="80"/>
      <c r="CF28" s="81"/>
      <c r="CG28" s="73">
        <v>172</v>
      </c>
      <c r="CH28" s="74"/>
      <c r="CI28" s="74"/>
      <c r="CJ28" s="74"/>
      <c r="CK28" s="74"/>
      <c r="CL28" s="74"/>
      <c r="CM28" s="74"/>
      <c r="CN28" s="74"/>
      <c r="CO28" s="74"/>
      <c r="CP28" s="74"/>
      <c r="CQ28" s="75"/>
      <c r="CR28" s="325">
        <f>дс2!CR28+'дс 9'!CR28:DI28+'дс 15'!CR28:DI28+'дс 16'!CR28:DI28+'дс 23'!CR28:DI28+'дс 25'!CR28:DI28+'дс 34'!CR28:DI28+'дс 36'!CR28:DI28+'дс 39'!CR28:DI28+'дс 40'!CR28:DI28+'дс 41'!CR28:DI28+'дс 42'!CR28:DI28+'дс 44'!CR28:DI28+'дс 46'!CR28:DI28+'шк 1'!CR28:DI28+'шк 2'!CR28:DI28+'шк 4'!CR28:DI28+'шк 5'!CR28:DI28+'шк Оремиф'!CR28:DI28+УПК!CR28+ППМС!CR28</f>
        <v>0</v>
      </c>
      <c r="CS28" s="326"/>
      <c r="CT28" s="326"/>
      <c r="CU28" s="326"/>
      <c r="CV28" s="326"/>
      <c r="CW28" s="326"/>
      <c r="CX28" s="326"/>
      <c r="CY28" s="326"/>
      <c r="CZ28" s="326"/>
      <c r="DA28" s="326"/>
      <c r="DB28" s="326"/>
      <c r="DC28" s="326"/>
      <c r="DD28" s="326"/>
      <c r="DE28" s="326"/>
      <c r="DF28" s="326"/>
      <c r="DG28" s="326"/>
      <c r="DH28" s="326"/>
      <c r="DI28" s="327"/>
      <c r="DJ28" s="325">
        <f>дс2!DJ28+'дс 9'!DJ28:EA28+'дс 15'!DJ28:EA28+'дс 16'!DJ28:EA28+'дс 23'!DJ28:EA28+'дс 25'!DJ28:EA28+'дс 34'!DJ28:EA28+'дс 36'!DJ28:EA28+'дс 39'!DJ28:EA28+'дс 40'!DJ28:EA28+'дс 41'!DJ28:EA28+'дс 42'!DJ28:EA28+'дс 44'!DJ28:EA28+'дс 46'!DJ28:EA28+'шк 1'!DJ28:EA28+'шк 2'!DJ28:EA28+'шк 4'!DJ28:EA28+'шк 5'!DJ28:EA28+'шк Оремиф'!DJ28:EA28+УПК!DJ28+ППМС!DJ28</f>
        <v>-2656039.31</v>
      </c>
      <c r="DK28" s="326"/>
      <c r="DL28" s="326"/>
      <c r="DM28" s="326"/>
      <c r="DN28" s="326"/>
      <c r="DO28" s="326"/>
      <c r="DP28" s="326"/>
      <c r="DQ28" s="326"/>
      <c r="DR28" s="326"/>
      <c r="DS28" s="326"/>
      <c r="DT28" s="326"/>
      <c r="DU28" s="326"/>
      <c r="DV28" s="326"/>
      <c r="DW28" s="326"/>
      <c r="DX28" s="326"/>
      <c r="DY28" s="326"/>
      <c r="DZ28" s="326"/>
      <c r="EA28" s="327"/>
      <c r="EB28" s="331">
        <f>дс2!EB28+'дс 9'!EB28:ES28+'дс 15'!EB28:ES28+'дс 16'!EB28:ES28+'дс 23'!EB28:ES28+'дс 25'!EB28:ES28+'дс 34'!EB28:ES28+'дс 36'!EB28:ES28+'дс 39'!EB28:ES28+'дс 40'!EB28:ES28+'дс 41'!EB28:ES28+'дс 42'!EB28:ES28+'дс 44'!EB28:ES28+'дс 46'!EB28:ES28+'шк 1'!EB28:ES28+'шк 2'!EB28:ES28+'шк 4'!EB28:ES28+'шк 5'!EB28:ES28+'шк Оремиф'!EB28:ES28+УПК!EB28+ППМС!EB28</f>
        <v>0</v>
      </c>
      <c r="EC28" s="332"/>
      <c r="ED28" s="332"/>
      <c r="EE28" s="332"/>
      <c r="EF28" s="332"/>
      <c r="EG28" s="332"/>
      <c r="EH28" s="332"/>
      <c r="EI28" s="332"/>
      <c r="EJ28" s="332"/>
      <c r="EK28" s="332"/>
      <c r="EL28" s="332"/>
      <c r="EM28" s="332"/>
      <c r="EN28" s="332"/>
      <c r="EO28" s="332"/>
      <c r="EP28" s="332"/>
      <c r="EQ28" s="332"/>
      <c r="ER28" s="332"/>
      <c r="ES28" s="333"/>
      <c r="ET28" s="331">
        <f>дс2!ET28+'дс 9'!ET28:FK28+'дс 15'!ET28:FK28+'дс 16'!ET28:FK28+'дс 23'!ET28:FK28+'дс 25'!ET28:FK28+'дс 34'!ET28:FK28+'дс 36'!ET28:FK28+'дс 39'!ET28:FK28+'дс 40'!ET28:FK28+'дс 41'!ET28:FK28+'дс 42'!ET28:FK28+'дс 44'!ET28:FK28+'дс 46'!ET28:FK28+'шк 1'!ET28:FK28+'шк 2'!ET28:FK28+'шк 4'!ET28:FK28+'шк 5'!ET28:FK28+'шк Оремиф'!ET28:FK28+УПК!ET28+ППМС!ET28</f>
        <v>-2656039.31</v>
      </c>
      <c r="EU28" s="332"/>
      <c r="EV28" s="332"/>
      <c r="EW28" s="332"/>
      <c r="EX28" s="332"/>
      <c r="EY28" s="332"/>
      <c r="EZ28" s="332"/>
      <c r="FA28" s="332"/>
      <c r="FB28" s="332"/>
      <c r="FC28" s="332"/>
      <c r="FD28" s="332"/>
      <c r="FE28" s="332"/>
      <c r="FF28" s="332"/>
      <c r="FG28" s="332"/>
      <c r="FH28" s="332"/>
      <c r="FI28" s="332"/>
      <c r="FJ28" s="332"/>
      <c r="FK28" s="333"/>
      <c r="FM28" s="235">
        <v>-2656039.31</v>
      </c>
      <c r="FN28" s="236"/>
      <c r="FO28" s="236"/>
      <c r="FP28" s="236"/>
      <c r="FQ28" s="236"/>
      <c r="FR28" s="236"/>
      <c r="FS28" s="236"/>
      <c r="FT28" s="236"/>
      <c r="FU28" s="236"/>
      <c r="FV28" s="236"/>
      <c r="FW28" s="236"/>
      <c r="FX28" s="236"/>
      <c r="FY28" s="236"/>
      <c r="FZ28" s="236"/>
      <c r="GA28" s="236"/>
      <c r="GB28" s="236"/>
      <c r="GC28" s="236"/>
      <c r="GD28" s="237"/>
    </row>
    <row r="29" spans="1:187" ht="12" customHeight="1" thickBot="1">
      <c r="A29" s="166" t="s">
        <v>181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82"/>
      <c r="CA29" s="83"/>
      <c r="CB29" s="83"/>
      <c r="CC29" s="83"/>
      <c r="CD29" s="83"/>
      <c r="CE29" s="83"/>
      <c r="CF29" s="84"/>
      <c r="CG29" s="76"/>
      <c r="CH29" s="77"/>
      <c r="CI29" s="77"/>
      <c r="CJ29" s="77"/>
      <c r="CK29" s="77"/>
      <c r="CL29" s="77"/>
      <c r="CM29" s="77"/>
      <c r="CN29" s="77"/>
      <c r="CO29" s="77"/>
      <c r="CP29" s="77"/>
      <c r="CQ29" s="78"/>
      <c r="CR29" s="341"/>
      <c r="CS29" s="342"/>
      <c r="CT29" s="342"/>
      <c r="CU29" s="342"/>
      <c r="CV29" s="342"/>
      <c r="CW29" s="342"/>
      <c r="CX29" s="342"/>
      <c r="CY29" s="342"/>
      <c r="CZ29" s="342"/>
      <c r="DA29" s="342"/>
      <c r="DB29" s="342"/>
      <c r="DC29" s="342"/>
      <c r="DD29" s="342"/>
      <c r="DE29" s="342"/>
      <c r="DF29" s="342"/>
      <c r="DG29" s="342"/>
      <c r="DH29" s="342"/>
      <c r="DI29" s="343"/>
      <c r="DJ29" s="341"/>
      <c r="DK29" s="342"/>
      <c r="DL29" s="342"/>
      <c r="DM29" s="342"/>
      <c r="DN29" s="342"/>
      <c r="DO29" s="342"/>
      <c r="DP29" s="342"/>
      <c r="DQ29" s="342"/>
      <c r="DR29" s="342"/>
      <c r="DS29" s="342"/>
      <c r="DT29" s="342"/>
      <c r="DU29" s="342"/>
      <c r="DV29" s="342"/>
      <c r="DW29" s="342"/>
      <c r="DX29" s="342"/>
      <c r="DY29" s="342"/>
      <c r="DZ29" s="342"/>
      <c r="EA29" s="343"/>
      <c r="EB29" s="338"/>
      <c r="EC29" s="339"/>
      <c r="ED29" s="339"/>
      <c r="EE29" s="339"/>
      <c r="EF29" s="339"/>
      <c r="EG29" s="339"/>
      <c r="EH29" s="339"/>
      <c r="EI29" s="339"/>
      <c r="EJ29" s="339"/>
      <c r="EK29" s="339"/>
      <c r="EL29" s="339"/>
      <c r="EM29" s="339"/>
      <c r="EN29" s="339"/>
      <c r="EO29" s="339"/>
      <c r="EP29" s="339"/>
      <c r="EQ29" s="339"/>
      <c r="ER29" s="339"/>
      <c r="ES29" s="340"/>
      <c r="ET29" s="338"/>
      <c r="EU29" s="339"/>
      <c r="EV29" s="339"/>
      <c r="EW29" s="339"/>
      <c r="EX29" s="339"/>
      <c r="EY29" s="339"/>
      <c r="EZ29" s="339"/>
      <c r="FA29" s="339"/>
      <c r="FB29" s="339"/>
      <c r="FC29" s="339"/>
      <c r="FD29" s="339"/>
      <c r="FE29" s="339"/>
      <c r="FF29" s="339"/>
      <c r="FG29" s="339"/>
      <c r="FH29" s="339"/>
      <c r="FI29" s="339"/>
      <c r="FJ29" s="339"/>
      <c r="FK29" s="340"/>
      <c r="FM29" s="238"/>
      <c r="FN29" s="239"/>
      <c r="FO29" s="239"/>
      <c r="FP29" s="239"/>
      <c r="FQ29" s="239"/>
      <c r="FR29" s="239"/>
      <c r="FS29" s="239"/>
      <c r="FT29" s="239"/>
      <c r="FU29" s="239"/>
      <c r="FV29" s="239"/>
      <c r="FW29" s="239"/>
      <c r="FX29" s="239"/>
      <c r="FY29" s="239"/>
      <c r="FZ29" s="239"/>
      <c r="GA29" s="239"/>
      <c r="GB29" s="239"/>
      <c r="GC29" s="239"/>
      <c r="GD29" s="240"/>
    </row>
    <row r="30" spans="1:187" ht="12" customHeight="1" thickBot="1">
      <c r="A30" s="170" t="s">
        <v>182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1"/>
      <c r="BZ30" s="172" t="s">
        <v>183</v>
      </c>
      <c r="CA30" s="173"/>
      <c r="CB30" s="173"/>
      <c r="CC30" s="173"/>
      <c r="CD30" s="173"/>
      <c r="CE30" s="173"/>
      <c r="CF30" s="174"/>
      <c r="CG30" s="175">
        <v>172</v>
      </c>
      <c r="CH30" s="176"/>
      <c r="CI30" s="176"/>
      <c r="CJ30" s="176"/>
      <c r="CK30" s="176"/>
      <c r="CL30" s="176"/>
      <c r="CM30" s="176"/>
      <c r="CN30" s="176"/>
      <c r="CO30" s="176"/>
      <c r="CP30" s="176"/>
      <c r="CQ30" s="118"/>
      <c r="CR30" s="324">
        <f>дс2!CR30+'дс 9'!CR30:DI30+'дс 15'!CR30:DI30+'дс 16'!CR30:DI30+'дс 23'!CR30:DI30+'дс 25'!CR30:DI30+'дс 34'!CR30:DI30+'дс 36'!CR30:DI30+'дс 39'!CR30:DI30+'дс 40'!CR30:DI30+'дс 41'!CR30:DI30+'дс 42'!CR30:DI30+'дс 44'!CR30:DI30+'дс 46'!CR30:DI30+'шк 1'!CR30:DI30+'шк 2'!CR30:DI30+'шк 4'!CR30:DI30+'шк 5'!CR30:DI30+'шк Оремиф'!CR30:DI30+УПК!CR30+ППМС!CR30</f>
        <v>0</v>
      </c>
      <c r="CS30" s="324"/>
      <c r="CT30" s="324"/>
      <c r="CU30" s="324"/>
      <c r="CV30" s="324"/>
      <c r="CW30" s="324"/>
      <c r="CX30" s="324"/>
      <c r="CY30" s="324"/>
      <c r="CZ30" s="324"/>
      <c r="DA30" s="324"/>
      <c r="DB30" s="324"/>
      <c r="DC30" s="324"/>
      <c r="DD30" s="324"/>
      <c r="DE30" s="324"/>
      <c r="DF30" s="324"/>
      <c r="DG30" s="324"/>
      <c r="DH30" s="324"/>
      <c r="DI30" s="324"/>
      <c r="DJ30" s="254">
        <f>дс2!DJ30+'дс 9'!DJ30:EA30+'дс 15'!DJ30:EA30+'дс 16'!DJ30:EA30+'дс 23'!DJ30:EA30+'дс 25'!DJ30:EA30+'дс 34'!DJ30:EA30+'дс 36'!DJ30:EA30+'дс 39'!DJ30:EA30+'дс 40'!DJ30:EA30+'дс 41'!DJ30:EA30+'дс 42'!DJ30:EA30+'дс 44'!DJ30:EA30+'дс 46'!DJ30:EA30+'шк 1'!DJ30:EA30+'шк 2'!DJ30:EA30+'шк 4'!DJ30:EA30+'шк 5'!DJ30:EA30+'шк Оремиф'!DJ30:EA30+УПК!DJ30+ППМС!DJ30</f>
        <v>0</v>
      </c>
      <c r="DK30" s="254"/>
      <c r="DL30" s="254"/>
      <c r="DM30" s="254"/>
      <c r="DN30" s="254"/>
      <c r="DO30" s="254"/>
      <c r="DP30" s="254"/>
      <c r="DQ30" s="254"/>
      <c r="DR30" s="254"/>
      <c r="DS30" s="254"/>
      <c r="DT30" s="254"/>
      <c r="DU30" s="254"/>
      <c r="DV30" s="254"/>
      <c r="DW30" s="254"/>
      <c r="DX30" s="254"/>
      <c r="DY30" s="254"/>
      <c r="DZ30" s="254"/>
      <c r="EA30" s="254"/>
      <c r="EB30" s="254">
        <f>дс2!EB30+'дс 9'!EB30:ES30+'дс 15'!EB30:ES30+'дс 16'!EB30:ES30+'дс 23'!EB30:ES30+'дс 25'!EB30:ES30+'дс 34'!EB30:ES30+'дс 36'!EB30:ES30+'дс 39'!EB30:ES30+'дс 40'!EB30:ES30+'дс 41'!EB30:ES30+'дс 42'!EB30:ES30+'дс 44'!EB30:ES30+'дс 46'!EB30:ES30+'шк 1'!EB30:ES30+'шк 2'!EB30:ES30+'шк 4'!EB30:ES30+'шк 5'!EB30:ES30+'шк Оремиф'!EB30:ES30+УПК!EB30+ППМС!EB30</f>
        <v>0</v>
      </c>
      <c r="EC30" s="254"/>
      <c r="ED30" s="254"/>
      <c r="EE30" s="254"/>
      <c r="EF30" s="254"/>
      <c r="EG30" s="254"/>
      <c r="EH30" s="254"/>
      <c r="EI30" s="254"/>
      <c r="EJ30" s="254"/>
      <c r="EK30" s="254"/>
      <c r="EL30" s="254"/>
      <c r="EM30" s="254"/>
      <c r="EN30" s="254"/>
      <c r="EO30" s="254"/>
      <c r="EP30" s="254"/>
      <c r="EQ30" s="254"/>
      <c r="ER30" s="254"/>
      <c r="ES30" s="254"/>
      <c r="ET30" s="254">
        <f>дс2!ET30+'дс 9'!ET30:FK30+'дс 15'!ET30:FK30+'дс 16'!ET30:FK30+'дс 23'!ET30:FK30+'дс 25'!ET30:FK30+'дс 34'!ET30:FK30+'дс 36'!ET30:FK30+'дс 39'!ET30:FK30+'дс 40'!ET30:FK30+'дс 41'!ET30:FK30+'дс 42'!ET30:FK30+'дс 44'!ET30:FK30+'дс 46'!ET30:FK30+'шк 1'!ET30:FK30+'шк 2'!ET30:FK30+'шк 4'!ET30:FK30+'шк 5'!ET30:FK30+'шк Оремиф'!ET30:FK30+УПК!ET30+ППМС!ET30</f>
        <v>0</v>
      </c>
      <c r="EU30" s="254"/>
      <c r="EV30" s="254"/>
      <c r="EW30" s="254"/>
      <c r="EX30" s="254"/>
      <c r="EY30" s="254"/>
      <c r="EZ30" s="254"/>
      <c r="FA30" s="254"/>
      <c r="FB30" s="254"/>
      <c r="FC30" s="254"/>
      <c r="FD30" s="254"/>
      <c r="FE30" s="254"/>
      <c r="FF30" s="254"/>
      <c r="FG30" s="254"/>
      <c r="FH30" s="254"/>
      <c r="FI30" s="254"/>
      <c r="FJ30" s="254"/>
      <c r="FK30" s="254"/>
      <c r="FM30" s="280"/>
      <c r="FN30" s="281"/>
      <c r="FO30" s="281"/>
      <c r="FP30" s="281"/>
      <c r="FQ30" s="281"/>
      <c r="FR30" s="281"/>
      <c r="FS30" s="281"/>
      <c r="FT30" s="281"/>
      <c r="FU30" s="281"/>
      <c r="FV30" s="281"/>
      <c r="FW30" s="281"/>
      <c r="FX30" s="281"/>
      <c r="FY30" s="281"/>
      <c r="FZ30" s="281"/>
      <c r="GA30" s="281"/>
      <c r="GB30" s="281"/>
      <c r="GC30" s="281"/>
      <c r="GD30" s="282"/>
    </row>
    <row r="31" spans="1:187" ht="12" customHeight="1" thickBot="1">
      <c r="A31" s="144" t="s">
        <v>138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5"/>
      <c r="BZ31" s="65" t="s">
        <v>179</v>
      </c>
      <c r="CA31" s="66"/>
      <c r="CB31" s="66"/>
      <c r="CC31" s="66"/>
      <c r="CD31" s="66"/>
      <c r="CE31" s="66"/>
      <c r="CF31" s="66"/>
      <c r="CG31" s="97">
        <v>173</v>
      </c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324">
        <f>дс2!CR31+'дс 9'!CR31:DI31+'дс 15'!CR31:DI31+'дс 16'!CR31:DI31+'дс 23'!CR31:DI31+'дс 25'!CR31:DI31+'дс 34'!CR31:DI31+'дс 36'!CR31:DI31+'дс 39'!CR31:DI31+'дс 40'!CR31:DI31+'дс 41'!CR31:DI31+'дс 42'!CR31:DI31+'дс 44'!CR31:DI31+'дс 46'!CR31:DI31+'шк 1'!CR31:DI31+'шк 2'!CR31:DI31+'шк 4'!CR31:DI31+'шк 5'!CR31:DI31+'шк Оремиф'!CR31:DI31+УПК!CR31+ППМС!CR31</f>
        <v>0</v>
      </c>
      <c r="CS31" s="324"/>
      <c r="CT31" s="324"/>
      <c r="CU31" s="324"/>
      <c r="CV31" s="324"/>
      <c r="CW31" s="324"/>
      <c r="CX31" s="324"/>
      <c r="CY31" s="324"/>
      <c r="CZ31" s="324"/>
      <c r="DA31" s="324"/>
      <c r="DB31" s="324"/>
      <c r="DC31" s="324"/>
      <c r="DD31" s="324"/>
      <c r="DE31" s="324"/>
      <c r="DF31" s="324"/>
      <c r="DG31" s="324"/>
      <c r="DH31" s="324"/>
      <c r="DI31" s="324"/>
      <c r="DJ31" s="254">
        <f>дс2!DJ31+'дс 9'!DJ31:EA31+'дс 15'!DJ31:EA31+'дс 16'!DJ31:EA31+'дс 23'!DJ31:EA31+'дс 25'!DJ31:EA31+'дс 34'!DJ31:EA31+'дс 36'!DJ31:EA31+'дс 39'!DJ31:EA31+'дс 40'!DJ31:EA31+'дс 41'!DJ31:EA31+'дс 42'!DJ31:EA31+'дс 44'!DJ31:EA31+'дс 46'!DJ31:EA31+'шк 1'!DJ31:EA31+'шк 2'!DJ31:EA31+'шк 4'!DJ31:EA31+'шк 5'!DJ31:EA31+'шк Оремиф'!DJ31:EA31+УПК!DJ31+ППМС!DJ31</f>
        <v>0</v>
      </c>
      <c r="DK31" s="254"/>
      <c r="DL31" s="254"/>
      <c r="DM31" s="254"/>
      <c r="DN31" s="254"/>
      <c r="DO31" s="254"/>
      <c r="DP31" s="254"/>
      <c r="DQ31" s="254"/>
      <c r="DR31" s="254"/>
      <c r="DS31" s="254"/>
      <c r="DT31" s="254"/>
      <c r="DU31" s="254"/>
      <c r="DV31" s="254"/>
      <c r="DW31" s="254"/>
      <c r="DX31" s="254"/>
      <c r="DY31" s="254"/>
      <c r="DZ31" s="254"/>
      <c r="EA31" s="254"/>
      <c r="EB31" s="254">
        <f>дс2!EB31+'дс 9'!EB31:ES31+'дс 15'!EB31:ES31+'дс 16'!EB31:ES31+'дс 23'!EB31:ES31+'дс 25'!EB31:ES31+'дс 34'!EB31:ES31+'дс 36'!EB31:ES31+'дс 39'!EB31:ES31+'дс 40'!EB31:ES31+'дс 41'!EB31:ES31+'дс 42'!EB31:ES31+'дс 44'!EB31:ES31+'дс 46'!EB31:ES31+'шк 1'!EB31:ES31+'шк 2'!EB31:ES31+'шк 4'!EB31:ES31+'шк 5'!EB31:ES31+'шк Оремиф'!EB31:ES31+УПК!EB31+ППМС!EB31</f>
        <v>0</v>
      </c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4">
        <f>дс2!ET31+'дс 9'!ET31:FK31+'дс 15'!ET31:FK31+'дс 16'!ET31:FK31+'дс 23'!ET31:FK31+'дс 25'!ET31:FK31+'дс 34'!ET31:FK31+'дс 36'!ET31:FK31+'дс 39'!ET31:FK31+'дс 40'!ET31:FK31+'дс 41'!ET31:FK31+'дс 42'!ET31:FK31+'дс 44'!ET31:FK31+'дс 46'!ET31:FK31+'шк 1'!ET31:FK31+'шк 2'!ET31:FK31+'шк 4'!ET31:FK31+'шк 5'!ET31:FK31+'шк Оремиф'!ET31:FK31+УПК!ET31+ППМС!ET31</f>
        <v>0</v>
      </c>
      <c r="EU31" s="254"/>
      <c r="EV31" s="254"/>
      <c r="EW31" s="254"/>
      <c r="EX31" s="254"/>
      <c r="EY31" s="254"/>
      <c r="EZ31" s="254"/>
      <c r="FA31" s="254"/>
      <c r="FB31" s="254"/>
      <c r="FC31" s="254"/>
      <c r="FD31" s="254"/>
      <c r="FE31" s="254"/>
      <c r="FF31" s="254"/>
      <c r="FG31" s="254"/>
      <c r="FH31" s="254"/>
      <c r="FI31" s="254"/>
      <c r="FJ31" s="254"/>
      <c r="FK31" s="254"/>
      <c r="FM31" s="250"/>
      <c r="FN31" s="250"/>
      <c r="FO31" s="250"/>
      <c r="FP31" s="250"/>
      <c r="FQ31" s="250"/>
      <c r="FR31" s="250"/>
      <c r="FS31" s="250"/>
      <c r="FT31" s="250"/>
      <c r="FU31" s="250"/>
      <c r="FV31" s="250"/>
      <c r="FW31" s="250"/>
      <c r="FX31" s="250"/>
      <c r="FY31" s="250"/>
      <c r="FZ31" s="250"/>
      <c r="GA31" s="250"/>
      <c r="GB31" s="250"/>
      <c r="GC31" s="250"/>
      <c r="GD31" s="250"/>
    </row>
    <row r="32" spans="1:187" ht="15" customHeight="1" thickBot="1">
      <c r="A32" s="162" t="s">
        <v>26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3"/>
      <c r="BZ32" s="65" t="s">
        <v>13</v>
      </c>
      <c r="CA32" s="66"/>
      <c r="CB32" s="66"/>
      <c r="CC32" s="66"/>
      <c r="CD32" s="66"/>
      <c r="CE32" s="66"/>
      <c r="CF32" s="66"/>
      <c r="CG32" s="97">
        <v>180</v>
      </c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324">
        <f>дс2!CR32+'дс 9'!CR32:DI32+'дс 15'!CR32:DI32+'дс 16'!CR32:DI32+'дс 23'!CR32:DI32+'дс 25'!CR32:DI32+'дс 34'!CR32:DI32+'дс 36'!CR32:DI32+'дс 39'!CR32:DI32+'дс 40'!CR32:DI32+'дс 41'!CR32:DI32+'дс 42'!CR32:DI32+'дс 44'!CR32:DI32+'дс 46'!CR32:DI32+'шк 1'!CR32:DI32+'шк 2'!CR32:DI32+'шк 4'!CR32:DI32+'шк 5'!CR32:DI32+'шк Оремиф'!CR32:DI32+УПК!CR32+ППМС!CR32</f>
        <v>13174923.819999998</v>
      </c>
      <c r="CS32" s="324"/>
      <c r="CT32" s="324"/>
      <c r="CU32" s="324"/>
      <c r="CV32" s="324"/>
      <c r="CW32" s="324"/>
      <c r="CX32" s="324"/>
      <c r="CY32" s="324"/>
      <c r="CZ32" s="324"/>
      <c r="DA32" s="324"/>
      <c r="DB32" s="324"/>
      <c r="DC32" s="324"/>
      <c r="DD32" s="324"/>
      <c r="DE32" s="324"/>
      <c r="DF32" s="324"/>
      <c r="DG32" s="324"/>
      <c r="DH32" s="324"/>
      <c r="DI32" s="324"/>
      <c r="DJ32" s="337">
        <f>дс2!DJ32+'дс 9'!DJ32:EA32+'дс 15'!DJ32:EA32+'дс 16'!DJ32:EA32+'дс 23'!DJ32:EA32+'дс 25'!DJ32:EA32+'дс 34'!DJ32:EA32+'дс 36'!DJ32:EA32+'дс 39'!DJ32:EA32+'дс 40'!DJ32:EA32+'дс 41'!DJ32:EA32+'дс 42'!DJ32:EA32+'дс 44'!DJ32:EA32+'дс 46'!DJ32:EA32+'шк 1'!DJ32:EA32+'шк 2'!DJ32:EA32+'шк 4'!DJ32:EA32+'шк 5'!DJ32:EA32+'шк Оремиф'!DJ32:EA32+УПК!DJ32+ППМС!DJ32</f>
        <v>403749989.57000005</v>
      </c>
      <c r="DK32" s="337"/>
      <c r="DL32" s="337"/>
      <c r="DM32" s="337"/>
      <c r="DN32" s="337"/>
      <c r="DO32" s="337"/>
      <c r="DP32" s="337"/>
      <c r="DQ32" s="337"/>
      <c r="DR32" s="337"/>
      <c r="DS32" s="337"/>
      <c r="DT32" s="337"/>
      <c r="DU32" s="337"/>
      <c r="DV32" s="337"/>
      <c r="DW32" s="337"/>
      <c r="DX32" s="337"/>
      <c r="DY32" s="337"/>
      <c r="DZ32" s="337"/>
      <c r="EA32" s="337"/>
      <c r="EB32" s="254">
        <f>дс2!EB32+'дс 9'!EB32:ES32+'дс 15'!EB32:ES32+'дс 16'!EB32:ES32+'дс 23'!EB32:ES32+'дс 25'!EB32:ES32+'дс 34'!EB32:ES32+'дс 36'!EB32:ES32+'дс 39'!EB32:ES32+'дс 40'!EB32:ES32+'дс 41'!EB32:ES32+'дс 42'!EB32:ES32+'дс 44'!EB32:ES32+'дс 46'!EB32:ES32+'шк 1'!EB32:ES32+'шк 2'!EB32:ES32+'шк 4'!EB32:ES32+'шк 5'!EB32:ES32+'шк Оремиф'!EB32:ES32+УПК!EB32+ППМС!EB32</f>
        <v>0</v>
      </c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4">
        <f>дс2!ET32+'дс 9'!ET32:FK32+'дс 15'!ET32:FK32+'дс 16'!ET32:FK32+'дс 23'!ET32:FK32+'дс 25'!ET32:FK32+'дс 34'!ET32:FK32+'дс 36'!ET32:FK32+'дс 39'!ET32:FK32+'дс 40'!ET32:FK32+'дс 41'!ET32:FK32+'дс 42'!ET32:FK32+'дс 44'!ET32:FK32+'дс 46'!ET32:FK32+'шк 1'!ET32:FK32+'шк 2'!ET32:FK32+'шк 4'!ET32:FK32+'шк 5'!ET32:FK32+'шк Оремиф'!ET32:FK32+УПК!ET32+ППМС!ET32</f>
        <v>416924913.38999999</v>
      </c>
      <c r="EU32" s="254"/>
      <c r="EV32" s="254"/>
      <c r="EW32" s="254"/>
      <c r="EX32" s="254"/>
      <c r="EY32" s="254"/>
      <c r="EZ32" s="254"/>
      <c r="FA32" s="254"/>
      <c r="FB32" s="254"/>
      <c r="FC32" s="254"/>
      <c r="FD32" s="254"/>
      <c r="FE32" s="254"/>
      <c r="FF32" s="254"/>
      <c r="FG32" s="254"/>
      <c r="FH32" s="254"/>
      <c r="FI32" s="254"/>
      <c r="FJ32" s="254"/>
      <c r="FK32" s="254"/>
      <c r="FM32" s="233">
        <f>FM33+FM35+FM36+FM37</f>
        <v>403749989.56999999</v>
      </c>
      <c r="FN32" s="233"/>
      <c r="FO32" s="233"/>
      <c r="FP32" s="233"/>
      <c r="FQ32" s="233"/>
      <c r="FR32" s="233"/>
      <c r="FS32" s="233"/>
      <c r="FT32" s="233"/>
      <c r="FU32" s="233"/>
      <c r="FV32" s="233"/>
      <c r="FW32" s="233"/>
      <c r="FX32" s="233"/>
      <c r="FY32" s="233"/>
      <c r="FZ32" s="233"/>
      <c r="GA32" s="233"/>
      <c r="GB32" s="233"/>
      <c r="GC32" s="233"/>
      <c r="GD32" s="233"/>
    </row>
    <row r="33" spans="1:187" ht="12" customHeight="1">
      <c r="A33" s="164" t="s">
        <v>23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5"/>
      <c r="BZ33" s="79" t="s">
        <v>184</v>
      </c>
      <c r="CA33" s="80"/>
      <c r="CB33" s="80"/>
      <c r="CC33" s="80"/>
      <c r="CD33" s="80"/>
      <c r="CE33" s="80"/>
      <c r="CF33" s="81"/>
      <c r="CG33" s="73">
        <v>180</v>
      </c>
      <c r="CH33" s="74"/>
      <c r="CI33" s="74"/>
      <c r="CJ33" s="74"/>
      <c r="CK33" s="74"/>
      <c r="CL33" s="74"/>
      <c r="CM33" s="74"/>
      <c r="CN33" s="74"/>
      <c r="CO33" s="74"/>
      <c r="CP33" s="74"/>
      <c r="CQ33" s="75"/>
      <c r="CR33" s="325">
        <f>дс2!CR33+'дс 9'!CR33:DI33+'дс 15'!CR33:DI33+'дс 16'!CR33:DI33+'дс 23'!CR33:DI33+'дс 25'!CR33:DI33+'дс 34'!CR33:DI33+'дс 36'!CR33:DI33+'дс 39'!CR33:DI33+'дс 40'!CR33:DI33+'дс 41'!CR33:DI33+'дс 42'!CR33:DI33+'дс 44'!CR33:DI33+'дс 46'!CR33:DI33+'шк 1'!CR33:DI33+'шк 2'!CR33:DI33+'шк 4'!CR33:DI33+'шк 5'!CR33:DI33+'шк Оремиф'!CR33:DI33+УПК!CR33+ППМС!CR33</f>
        <v>0</v>
      </c>
      <c r="CS33" s="326"/>
      <c r="CT33" s="326"/>
      <c r="CU33" s="326"/>
      <c r="CV33" s="326"/>
      <c r="CW33" s="326"/>
      <c r="CX33" s="326"/>
      <c r="CY33" s="326"/>
      <c r="CZ33" s="326"/>
      <c r="DA33" s="326"/>
      <c r="DB33" s="326"/>
      <c r="DC33" s="326"/>
      <c r="DD33" s="326"/>
      <c r="DE33" s="326"/>
      <c r="DF33" s="326"/>
      <c r="DG33" s="326"/>
      <c r="DH33" s="326"/>
      <c r="DI33" s="327"/>
      <c r="DJ33" s="344">
        <f>дс2!DJ33+'дс 9'!DJ33:EA33+'дс 15'!DJ33:EA33+'дс 16'!DJ33:EA33+'дс 23'!DJ33:EA33+'дс 25'!DJ33:EA33+'дс 34'!DJ33:EA33+'дс 36'!DJ33:EA33+'дс 39'!DJ33:EA33+'дс 40'!DJ33:EA33+'дс 41'!DJ33:EA33+'дс 42'!DJ33:EA33+'дс 44'!DJ33:EA33+'дс 46'!DJ33:EA33+'шк 1'!DJ33:EA33+'шк 2'!DJ33:EA33+'шк 4'!DJ33:EA33+'шк 5'!DJ33:EA33+'шк Оремиф'!DJ33:EA33+УПК!DJ33+ППМС!DJ33</f>
        <v>403083606.57000005</v>
      </c>
      <c r="DK33" s="345"/>
      <c r="DL33" s="345"/>
      <c r="DM33" s="345"/>
      <c r="DN33" s="345"/>
      <c r="DO33" s="345"/>
      <c r="DP33" s="345"/>
      <c r="DQ33" s="345"/>
      <c r="DR33" s="345"/>
      <c r="DS33" s="345"/>
      <c r="DT33" s="345"/>
      <c r="DU33" s="345"/>
      <c r="DV33" s="345"/>
      <c r="DW33" s="345"/>
      <c r="DX33" s="345"/>
      <c r="DY33" s="345"/>
      <c r="DZ33" s="345"/>
      <c r="EA33" s="346"/>
      <c r="EB33" s="331">
        <f>дс2!EB33+'дс 9'!EB33:ES33+'дс 15'!EB33:ES33+'дс 16'!EB33:ES33+'дс 23'!EB33:ES33+'дс 25'!EB33:ES33+'дс 34'!EB33:ES33+'дс 36'!EB33:ES33+'дс 39'!EB33:ES33+'дс 40'!EB33:ES33+'дс 41'!EB33:ES33+'дс 42'!EB33:ES33+'дс 44'!EB33:ES33+'дс 46'!EB33:ES33+'шк 1'!EB33:ES33+'шк 2'!EB33:ES33+'шк 4'!EB33:ES33+'шк 5'!EB33:ES33+'шк Оремиф'!EB33:ES33+УПК!EB33+ППМС!EB33</f>
        <v>0</v>
      </c>
      <c r="EC33" s="332"/>
      <c r="ED33" s="332"/>
      <c r="EE33" s="332"/>
      <c r="EF33" s="332"/>
      <c r="EG33" s="332"/>
      <c r="EH33" s="332"/>
      <c r="EI33" s="332"/>
      <c r="EJ33" s="332"/>
      <c r="EK33" s="332"/>
      <c r="EL33" s="332"/>
      <c r="EM33" s="332"/>
      <c r="EN33" s="332"/>
      <c r="EO33" s="332"/>
      <c r="EP33" s="332"/>
      <c r="EQ33" s="332"/>
      <c r="ER33" s="332"/>
      <c r="ES33" s="333"/>
      <c r="ET33" s="331">
        <f>дс2!ET33+'дс 9'!ET33:FK33+'дс 15'!ET33:FK33+'дс 16'!ET33:FK33+'дс 23'!ET33:FK33+'дс 25'!ET33:FK33+'дс 34'!ET33:FK33+'дс 36'!ET33:FK33+'дс 39'!ET33:FK33+'дс 40'!ET33:FK33+'дс 41'!ET33:FK33+'дс 42'!ET33:FK33+'дс 44'!ET33:FK33+'дс 46'!ET33:FK33+'шк 1'!ET33:FK33+'шк 2'!ET33:FK33+'шк 4'!ET33:FK33+'шк 5'!ET33:FK33+'шк Оремиф'!ET33:FK33+УПК!ET33+ППМС!ET33</f>
        <v>403083606.57000005</v>
      </c>
      <c r="EU33" s="332"/>
      <c r="EV33" s="332"/>
      <c r="EW33" s="332"/>
      <c r="EX33" s="332"/>
      <c r="EY33" s="332"/>
      <c r="EZ33" s="332"/>
      <c r="FA33" s="332"/>
      <c r="FB33" s="332"/>
      <c r="FC33" s="332"/>
      <c r="FD33" s="332"/>
      <c r="FE33" s="332"/>
      <c r="FF33" s="332"/>
      <c r="FG33" s="332"/>
      <c r="FH33" s="332"/>
      <c r="FI33" s="332"/>
      <c r="FJ33" s="332"/>
      <c r="FK33" s="333"/>
      <c r="FM33" s="235">
        <v>403083606.56999999</v>
      </c>
      <c r="FN33" s="236"/>
      <c r="FO33" s="236"/>
      <c r="FP33" s="236"/>
      <c r="FQ33" s="236"/>
      <c r="FR33" s="236"/>
      <c r="FS33" s="236"/>
      <c r="FT33" s="236"/>
      <c r="FU33" s="236"/>
      <c r="FV33" s="236"/>
      <c r="FW33" s="236"/>
      <c r="FX33" s="236"/>
      <c r="FY33" s="236"/>
      <c r="FZ33" s="236"/>
      <c r="GA33" s="236"/>
      <c r="GB33" s="236"/>
      <c r="GC33" s="236"/>
      <c r="GD33" s="237"/>
    </row>
    <row r="34" spans="1:187" ht="12" customHeight="1" thickBot="1">
      <c r="A34" s="142" t="s">
        <v>188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3"/>
      <c r="BZ34" s="82"/>
      <c r="CA34" s="83"/>
      <c r="CB34" s="83"/>
      <c r="CC34" s="83"/>
      <c r="CD34" s="83"/>
      <c r="CE34" s="83"/>
      <c r="CF34" s="84"/>
      <c r="CG34" s="76"/>
      <c r="CH34" s="77"/>
      <c r="CI34" s="77"/>
      <c r="CJ34" s="77"/>
      <c r="CK34" s="77"/>
      <c r="CL34" s="77"/>
      <c r="CM34" s="77"/>
      <c r="CN34" s="77"/>
      <c r="CO34" s="77"/>
      <c r="CP34" s="77"/>
      <c r="CQ34" s="78"/>
      <c r="CR34" s="341"/>
      <c r="CS34" s="342"/>
      <c r="CT34" s="342"/>
      <c r="CU34" s="342"/>
      <c r="CV34" s="342"/>
      <c r="CW34" s="342"/>
      <c r="CX34" s="342"/>
      <c r="CY34" s="342"/>
      <c r="CZ34" s="342"/>
      <c r="DA34" s="342"/>
      <c r="DB34" s="342"/>
      <c r="DC34" s="342"/>
      <c r="DD34" s="342"/>
      <c r="DE34" s="342"/>
      <c r="DF34" s="342"/>
      <c r="DG34" s="342"/>
      <c r="DH34" s="342"/>
      <c r="DI34" s="343"/>
      <c r="DJ34" s="347"/>
      <c r="DK34" s="348"/>
      <c r="DL34" s="348"/>
      <c r="DM34" s="348"/>
      <c r="DN34" s="348"/>
      <c r="DO34" s="348"/>
      <c r="DP34" s="348"/>
      <c r="DQ34" s="348"/>
      <c r="DR34" s="348"/>
      <c r="DS34" s="348"/>
      <c r="DT34" s="348"/>
      <c r="DU34" s="348"/>
      <c r="DV34" s="348"/>
      <c r="DW34" s="348"/>
      <c r="DX34" s="348"/>
      <c r="DY34" s="348"/>
      <c r="DZ34" s="348"/>
      <c r="EA34" s="349"/>
      <c r="EB34" s="338"/>
      <c r="EC34" s="339"/>
      <c r="ED34" s="339"/>
      <c r="EE34" s="339"/>
      <c r="EF34" s="339"/>
      <c r="EG34" s="339"/>
      <c r="EH34" s="339"/>
      <c r="EI34" s="339"/>
      <c r="EJ34" s="339"/>
      <c r="EK34" s="339"/>
      <c r="EL34" s="339"/>
      <c r="EM34" s="339"/>
      <c r="EN34" s="339"/>
      <c r="EO34" s="339"/>
      <c r="EP34" s="339"/>
      <c r="EQ34" s="339"/>
      <c r="ER34" s="339"/>
      <c r="ES34" s="340"/>
      <c r="ET34" s="338"/>
      <c r="EU34" s="339"/>
      <c r="EV34" s="339"/>
      <c r="EW34" s="339"/>
      <c r="EX34" s="339"/>
      <c r="EY34" s="339"/>
      <c r="EZ34" s="339"/>
      <c r="FA34" s="339"/>
      <c r="FB34" s="339"/>
      <c r="FC34" s="339"/>
      <c r="FD34" s="339"/>
      <c r="FE34" s="339"/>
      <c r="FF34" s="339"/>
      <c r="FG34" s="339"/>
      <c r="FH34" s="339"/>
      <c r="FI34" s="339"/>
      <c r="FJ34" s="339"/>
      <c r="FK34" s="340"/>
      <c r="FM34" s="238"/>
      <c r="FN34" s="239"/>
      <c r="FO34" s="239"/>
      <c r="FP34" s="239"/>
      <c r="FQ34" s="239"/>
      <c r="FR34" s="239"/>
      <c r="FS34" s="239"/>
      <c r="FT34" s="239"/>
      <c r="FU34" s="239"/>
      <c r="FV34" s="239"/>
      <c r="FW34" s="239"/>
      <c r="FX34" s="239"/>
      <c r="FY34" s="239"/>
      <c r="FZ34" s="239"/>
      <c r="GA34" s="239"/>
      <c r="GB34" s="239"/>
      <c r="GC34" s="239"/>
      <c r="GD34" s="240"/>
      <c r="GE34" s="63">
        <f>FM33-DJ33</f>
        <v>0</v>
      </c>
    </row>
    <row r="35" spans="1:187" ht="12" customHeight="1" thickBot="1">
      <c r="A35" s="144" t="s">
        <v>189</v>
      </c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5"/>
      <c r="BZ35" s="65" t="s">
        <v>185</v>
      </c>
      <c r="CA35" s="66"/>
      <c r="CB35" s="66"/>
      <c r="CC35" s="66"/>
      <c r="CD35" s="66"/>
      <c r="CE35" s="66"/>
      <c r="CF35" s="66"/>
      <c r="CG35" s="97">
        <v>180</v>
      </c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324">
        <f>дс2!CR35+'дс 9'!CR35:DI35+'дс 15'!CR35:DI35+'дс 16'!CR35:DI35+'дс 23'!CR35:DI35+'дс 25'!CR35:DI35+'дс 34'!CR35:DI35+'дс 36'!CR35:DI35+'дс 39'!CR35:DI35+'дс 40'!CR35:DI35+'дс 41'!CR35:DI35+'дс 42'!CR35:DI35+'дс 44'!CR35:DI35+'дс 46'!CR35:DI35+'шк 1'!CR35:DI35+'шк 2'!CR35:DI35+'шк 4'!CR35:DI35+'шк 5'!CR35:DI35+'шк Оремиф'!CR35:DI35+УПК!CR35+ППМС!CR35</f>
        <v>13174923.819999998</v>
      </c>
      <c r="CS35" s="324"/>
      <c r="CT35" s="324"/>
      <c r="CU35" s="324"/>
      <c r="CV35" s="324"/>
      <c r="CW35" s="324"/>
      <c r="CX35" s="324"/>
      <c r="CY35" s="324"/>
      <c r="CZ35" s="324"/>
      <c r="DA35" s="324"/>
      <c r="DB35" s="324"/>
      <c r="DC35" s="324"/>
      <c r="DD35" s="324"/>
      <c r="DE35" s="324"/>
      <c r="DF35" s="324"/>
      <c r="DG35" s="324"/>
      <c r="DH35" s="324"/>
      <c r="DI35" s="324"/>
      <c r="DJ35" s="254">
        <f>дс2!DJ35+'дс 9'!DJ35:EA35+'дс 15'!DJ35:EA35+'дс 16'!DJ35:EA35+'дс 23'!DJ35:EA35+'дс 25'!DJ35:EA35+'дс 34'!DJ35:EA35+'дс 36'!DJ35:EA35+'дс 39'!DJ35:EA35+'дс 40'!DJ35:EA35+'дс 41'!DJ35:EA35+'дс 42'!DJ35:EA35+'дс 44'!DJ35:EA35+'дс 46'!DJ35:EA35+'шк 1'!DJ35:EA35+'шк 2'!DJ35:EA35+'шк 4'!DJ35:EA35+'шк 5'!DJ35:EA35+'шк Оремиф'!DJ35:EA35+УПК!DJ35+ППМС!DJ35</f>
        <v>0</v>
      </c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>
        <f>дс2!EB35+'дс 9'!EB35:ES35+'дс 15'!EB35:ES35+'дс 16'!EB35:ES35+'дс 23'!EB35:ES35+'дс 25'!EB35:ES35+'дс 34'!EB35:ES35+'дс 36'!EB35:ES35+'дс 39'!EB35:ES35+'дс 40'!EB35:ES35+'дс 41'!EB35:ES35+'дс 42'!EB35:ES35+'дс 44'!EB35:ES35+'дс 46'!EB35:ES35+'шк 1'!EB35:ES35+'шк 2'!EB35:ES35+'шк 4'!EB35:ES35+'шк 5'!EB35:ES35+'шк Оремиф'!EB35:ES35+УПК!EB35+ППМС!EB35</f>
        <v>0</v>
      </c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4">
        <f>дс2!ET35+'дс 9'!ET35:FK35+'дс 15'!ET35:FK35+'дс 16'!ET35:FK35+'дс 23'!ET35:FK35+'дс 25'!ET35:FK35+'дс 34'!ET35:FK35+'дс 36'!ET35:FK35+'дс 39'!ET35:FK35+'дс 40'!ET35:FK35+'дс 41'!ET35:FK35+'дс 42'!ET35:FK35+'дс 44'!ET35:FK35+'дс 46'!ET35:FK35+'шк 1'!ET35:FK35+'шк 2'!ET35:FK35+'шк 4'!ET35:FK35+'шк 5'!ET35:FK35+'шк Оремиф'!ET35:FK35+УПК!ET35+ППМС!ET35</f>
        <v>13174923.819999998</v>
      </c>
      <c r="EU35" s="254"/>
      <c r="EV35" s="254"/>
      <c r="EW35" s="254"/>
      <c r="EX35" s="254"/>
      <c r="EY35" s="254"/>
      <c r="EZ35" s="254"/>
      <c r="FA35" s="254"/>
      <c r="FB35" s="254"/>
      <c r="FC35" s="254"/>
      <c r="FD35" s="254"/>
      <c r="FE35" s="254"/>
      <c r="FF35" s="254"/>
      <c r="FG35" s="254"/>
      <c r="FH35" s="254"/>
      <c r="FI35" s="254"/>
      <c r="FJ35" s="254"/>
      <c r="FK35" s="254"/>
      <c r="FM35" s="251"/>
      <c r="FN35" s="251"/>
      <c r="FO35" s="251"/>
      <c r="FP35" s="251"/>
      <c r="FQ35" s="251"/>
      <c r="FR35" s="251"/>
      <c r="FS35" s="251"/>
      <c r="FT35" s="251"/>
      <c r="FU35" s="251"/>
      <c r="FV35" s="251"/>
      <c r="FW35" s="251"/>
      <c r="FX35" s="251"/>
      <c r="FY35" s="251"/>
      <c r="FZ35" s="251"/>
      <c r="GA35" s="251"/>
      <c r="GB35" s="251"/>
      <c r="GC35" s="251"/>
      <c r="GD35" s="251"/>
    </row>
    <row r="36" spans="1:187" ht="12" customHeight="1" thickBot="1">
      <c r="A36" s="144" t="s">
        <v>190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5"/>
      <c r="BZ36" s="65" t="s">
        <v>186</v>
      </c>
      <c r="CA36" s="66"/>
      <c r="CB36" s="66"/>
      <c r="CC36" s="66"/>
      <c r="CD36" s="66"/>
      <c r="CE36" s="66"/>
      <c r="CF36" s="66"/>
      <c r="CG36" s="97">
        <v>180</v>
      </c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254">
        <f>дс2!CR36+'дс 9'!CR36:DI36+'дс 15'!CR36:DI36+'дс 16'!CR36:DI36+'дс 23'!CR36:DI36+'дс 25'!CR36:DI36+'дс 34'!CR36:DI36+'дс 36'!CR36:DI36+'дс 39'!CR36:DI36+'дс 40'!CR36:DI36+'дс 41'!CR36:DI36+'дс 42'!CR36:DI36+'дс 44'!CR36:DI36+'дс 46'!CR36:DI36+'шк 1'!CR36:DI36+'шк 2'!CR36:DI36+'шк 4'!CR36:DI36+'шк 5'!CR36:DI36+'шк Оремиф'!CR36:DI36+УПК!CR36+ППМС!CR36</f>
        <v>0</v>
      </c>
      <c r="CS36" s="254"/>
      <c r="CT36" s="254"/>
      <c r="CU36" s="254"/>
      <c r="CV36" s="254"/>
      <c r="CW36" s="254"/>
      <c r="CX36" s="254"/>
      <c r="CY36" s="254"/>
      <c r="CZ36" s="254"/>
      <c r="DA36" s="254"/>
      <c r="DB36" s="254"/>
      <c r="DC36" s="254"/>
      <c r="DD36" s="254"/>
      <c r="DE36" s="254"/>
      <c r="DF36" s="254"/>
      <c r="DG36" s="254"/>
      <c r="DH36" s="254"/>
      <c r="DI36" s="254"/>
      <c r="DJ36" s="254">
        <f>дс2!DJ36+'дс 9'!DJ36:EA36+'дс 15'!DJ36:EA36+'дс 16'!DJ36:EA36+'дс 23'!DJ36:EA36+'дс 25'!DJ36:EA36+'дс 34'!DJ36:EA36+'дс 36'!DJ36:EA36+'дс 39'!DJ36:EA36+'дс 40'!DJ36:EA36+'дс 41'!DJ36:EA36+'дс 42'!DJ36:EA36+'дс 44'!DJ36:EA36+'дс 46'!DJ36:EA36+'шк 1'!DJ36:EA36+'шк 2'!DJ36:EA36+'шк 4'!DJ36:EA36+'шк 5'!DJ36:EA36+'шк Оремиф'!DJ36:EA36+УПК!DJ36+ППМС!DJ36</f>
        <v>0</v>
      </c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>
        <f>дс2!EB36+'дс 9'!EB36:ES36+'дс 15'!EB36:ES36+'дс 16'!EB36:ES36+'дс 23'!EB36:ES36+'дс 25'!EB36:ES36+'дс 34'!EB36:ES36+'дс 36'!EB36:ES36+'дс 39'!EB36:ES36+'дс 40'!EB36:ES36+'дс 41'!EB36:ES36+'дс 42'!EB36:ES36+'дс 44'!EB36:ES36+'дс 46'!EB36:ES36+'шк 1'!EB36:ES36+'шк 2'!EB36:ES36+'шк 4'!EB36:ES36+'шк 5'!EB36:ES36+'шк Оремиф'!EB36:ES36+УПК!EB36+ППМС!EB36</f>
        <v>0</v>
      </c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4">
        <f>дс2!ET36+'дс 9'!ET36:FK36+'дс 15'!ET36:FK36+'дс 16'!ET36:FK36+'дс 23'!ET36:FK36+'дс 25'!ET36:FK36+'дс 34'!ET36:FK36+'дс 36'!ET36:FK36+'дс 39'!ET36:FK36+'дс 40'!ET36:FK36+'дс 41'!ET36:FK36+'дс 42'!ET36:FK36+'дс 44'!ET36:FK36+'дс 46'!ET36:FK36+'шк 1'!ET36:FK36+'шк 2'!ET36:FK36+'шк 4'!ET36:FK36+'шк 5'!ET36:FK36+'шк Оремиф'!ET36:FK36+УПК!ET36+ППМС!ET36</f>
        <v>0</v>
      </c>
      <c r="EU36" s="254"/>
      <c r="EV36" s="254"/>
      <c r="EW36" s="254"/>
      <c r="EX36" s="254"/>
      <c r="EY36" s="254"/>
      <c r="EZ36" s="254"/>
      <c r="FA36" s="254"/>
      <c r="FB36" s="254"/>
      <c r="FC36" s="254"/>
      <c r="FD36" s="254"/>
      <c r="FE36" s="254"/>
      <c r="FF36" s="254"/>
      <c r="FG36" s="254"/>
      <c r="FH36" s="254"/>
      <c r="FI36" s="254"/>
      <c r="FJ36" s="254"/>
      <c r="FK36" s="254"/>
      <c r="FM36" s="251"/>
      <c r="FN36" s="251"/>
      <c r="FO36" s="251"/>
      <c r="FP36" s="251"/>
      <c r="FQ36" s="251"/>
      <c r="FR36" s="251"/>
      <c r="FS36" s="251"/>
      <c r="FT36" s="251"/>
      <c r="FU36" s="251"/>
      <c r="FV36" s="251"/>
      <c r="FW36" s="251"/>
      <c r="FX36" s="251"/>
      <c r="FY36" s="251"/>
      <c r="FZ36" s="251"/>
      <c r="GA36" s="251"/>
      <c r="GB36" s="251"/>
      <c r="GC36" s="251"/>
      <c r="GD36" s="251"/>
    </row>
    <row r="37" spans="1:187" ht="17.25" customHeight="1" thickBot="1">
      <c r="A37" s="144" t="s">
        <v>191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5"/>
      <c r="BZ37" s="65" t="s">
        <v>187</v>
      </c>
      <c r="CA37" s="66"/>
      <c r="CB37" s="66"/>
      <c r="CC37" s="66"/>
      <c r="CD37" s="66"/>
      <c r="CE37" s="66"/>
      <c r="CF37" s="66"/>
      <c r="CG37" s="97">
        <v>180</v>
      </c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254">
        <f>дс2!CR37+'дс 9'!CR37:DI37+'дс 15'!CR37:DI37+'дс 16'!CR37:DI37+'дс 23'!CR37:DI37+'дс 25'!CR37:DI37+'дс 34'!CR37:DI37+'дс 36'!CR37:DI37+'дс 39'!CR37:DI37+'дс 40'!CR37:DI37+'дс 41'!CR37:DI37+'дс 42'!CR37:DI37+'дс 44'!CR37:DI37+'дс 46'!CR37:DI37+'шк 1'!CR37:DI37+'шк 2'!CR37:DI37+'шк 4'!CR37:DI37+'шк 5'!CR37:DI37+'шк Оремиф'!CR37:DI37+УПК!CR37+ППМС!CR37</f>
        <v>0</v>
      </c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324">
        <f>дс2!DJ37+'дс 9'!DJ37:EA37+'дс 15'!DJ37:EA37+'дс 16'!DJ37:EA37+'дс 23'!DJ37:EA37+'дс 25'!DJ37:EA37+'дс 34'!DJ37:EA37+'дс 36'!DJ37:EA37+'дс 39'!DJ37:EA37+'дс 40'!DJ37:EA37+'дс 41'!DJ37:EA37+'дс 42'!DJ37:EA37+'дс 44'!DJ37:EA37+'дс 46'!DJ37:EA37+'шк 1'!DJ37:EA37+'шк 2'!DJ37:EA37+'шк 4'!DJ37:EA37+'шк 5'!DJ37:EA37+'шк Оремиф'!DJ37:EA37+УПК!DJ37+ППМС!DJ37</f>
        <v>666382.99999999953</v>
      </c>
      <c r="DK37" s="324"/>
      <c r="DL37" s="324"/>
      <c r="DM37" s="324"/>
      <c r="DN37" s="324"/>
      <c r="DO37" s="324"/>
      <c r="DP37" s="324"/>
      <c r="DQ37" s="324"/>
      <c r="DR37" s="324"/>
      <c r="DS37" s="324"/>
      <c r="DT37" s="324"/>
      <c r="DU37" s="324"/>
      <c r="DV37" s="324"/>
      <c r="DW37" s="324"/>
      <c r="DX37" s="324"/>
      <c r="DY37" s="324"/>
      <c r="DZ37" s="324"/>
      <c r="EA37" s="324"/>
      <c r="EB37" s="254">
        <f>дс2!EB37+'дс 9'!EB37:ES37+'дс 15'!EB37:ES37+'дс 16'!EB37:ES37+'дс 23'!EB37:ES37+'дс 25'!EB37:ES37+'дс 34'!EB37:ES37+'дс 36'!EB37:ES37+'дс 39'!EB37:ES37+'дс 40'!EB37:ES37+'дс 41'!EB37:ES37+'дс 42'!EB37:ES37+'дс 44'!EB37:ES37+'дс 46'!EB37:ES37+'шк 1'!EB37:ES37+'шк 2'!EB37:ES37+'шк 4'!EB37:ES37+'шк 5'!EB37:ES37+'шк Оремиф'!EB37:ES37+УПК!EB37+ППМС!EB37</f>
        <v>0</v>
      </c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4">
        <f>дс2!ET37+'дс 9'!ET37:FK37+'дс 15'!ET37:FK37+'дс 16'!ET37:FK37+'дс 23'!ET37:FK37+'дс 25'!ET37:FK37+'дс 34'!ET37:FK37+'дс 36'!ET37:FK37+'дс 39'!ET37:FK37+'дс 40'!ET37:FK37+'дс 41'!ET37:FK37+'дс 42'!ET37:FK37+'дс 44'!ET37:FK37+'дс 46'!ET37:FK37+'шк 1'!ET37:FK37+'шк 2'!ET37:FK37+'шк 4'!ET37:FK37+'шк 5'!ET37:FK37+'шк Оремиф'!ET37:FK37+УПК!ET37+ППМС!ET37</f>
        <v>666382.99999999953</v>
      </c>
      <c r="EU37" s="254"/>
      <c r="EV37" s="254"/>
      <c r="EW37" s="254"/>
      <c r="EX37" s="254"/>
      <c r="EY37" s="254"/>
      <c r="EZ37" s="254"/>
      <c r="FA37" s="254"/>
      <c r="FB37" s="254"/>
      <c r="FC37" s="254"/>
      <c r="FD37" s="254"/>
      <c r="FE37" s="254"/>
      <c r="FF37" s="254"/>
      <c r="FG37" s="254"/>
      <c r="FH37" s="254"/>
      <c r="FI37" s="254"/>
      <c r="FJ37" s="254"/>
      <c r="FK37" s="254"/>
      <c r="FM37" s="250">
        <v>666383</v>
      </c>
      <c r="FN37" s="250"/>
      <c r="FO37" s="250"/>
      <c r="FP37" s="250"/>
      <c r="FQ37" s="250"/>
      <c r="FR37" s="250"/>
      <c r="FS37" s="250"/>
      <c r="FT37" s="250"/>
      <c r="FU37" s="250"/>
      <c r="FV37" s="250"/>
      <c r="FW37" s="250"/>
      <c r="FX37" s="250"/>
      <c r="FY37" s="250"/>
      <c r="FZ37" s="250"/>
      <c r="GA37" s="250"/>
      <c r="GB37" s="250"/>
      <c r="GC37" s="250"/>
      <c r="GD37" s="250"/>
    </row>
    <row r="38" spans="1:187" ht="15" customHeight="1">
      <c r="A38" s="168" t="s">
        <v>27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9"/>
      <c r="BZ38" s="65" t="s">
        <v>14</v>
      </c>
      <c r="CA38" s="66"/>
      <c r="CB38" s="66"/>
      <c r="CC38" s="66"/>
      <c r="CD38" s="66"/>
      <c r="CE38" s="66"/>
      <c r="CF38" s="66"/>
      <c r="CG38" s="97">
        <v>130</v>
      </c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254">
        <f>дс2!CR38+'дс 9'!CR38:DI38+'дс 15'!CR38:DI38+'дс 16'!CR38:DI38+'дс 23'!CR38:DI38+'дс 25'!CR38:DI38+'дс 34'!CR38:DI38+'дс 36'!CR38:DI38+'дс 39'!CR38:DI38+'дс 40'!CR38:DI38+'дс 41'!CR38:DI38+'дс 42'!CR38:DI38+'дс 44'!CR38:DI38+'дс 46'!CR38:DI38+'шк 1'!CR38:DI38+'шк 2'!CR38:DI38+'шк 4'!CR38:DI38+'шк 5'!CR38:DI38+'шк Оремиф'!CR38:DI38+УПК!CR38+ППМС!CR38</f>
        <v>0</v>
      </c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4">
        <f>дс2!DJ38+'дс 9'!DJ38:EA38+'дс 15'!DJ38:EA38+'дс 16'!DJ38:EA38+'дс 23'!DJ38:EA38+'дс 25'!DJ38:EA38+'дс 34'!DJ38:EA38+'дс 36'!DJ38:EA38+'дс 39'!DJ38:EA38+'дс 40'!DJ38:EA38+'дс 41'!DJ38:EA38+'дс 42'!DJ38:EA38+'дс 44'!DJ38:EA38+'дс 46'!DJ38:EA38+'шк 1'!DJ38:EA38+'шк 2'!DJ38:EA38+'шк 4'!DJ38:EA38+'шк 5'!DJ38:EA38+'шк Оремиф'!DJ38:EA38+УПК!DJ38+ППМС!DJ38</f>
        <v>0</v>
      </c>
      <c r="DK38" s="254"/>
      <c r="DL38" s="254"/>
      <c r="DM38" s="254"/>
      <c r="DN38" s="254"/>
      <c r="DO38" s="254"/>
      <c r="DP38" s="254"/>
      <c r="DQ38" s="254"/>
      <c r="DR38" s="254"/>
      <c r="DS38" s="254"/>
      <c r="DT38" s="254"/>
      <c r="DU38" s="254"/>
      <c r="DV38" s="254"/>
      <c r="DW38" s="254"/>
      <c r="DX38" s="254"/>
      <c r="DY38" s="254"/>
      <c r="DZ38" s="254"/>
      <c r="EA38" s="254"/>
      <c r="EB38" s="254">
        <f>дс2!EB38+'дс 9'!EB38:ES38+'дс 15'!EB38:ES38+'дс 16'!EB38:ES38+'дс 23'!EB38:ES38+'дс 25'!EB38:ES38+'дс 34'!EB38:ES38+'дс 36'!EB38:ES38+'дс 39'!EB38:ES38+'дс 40'!EB38:ES38+'дс 41'!EB38:ES38+'дс 42'!EB38:ES38+'дс 44'!EB38:ES38+'дс 46'!EB38:ES38+'шк 1'!EB38:ES38+'шк 2'!EB38:ES38+'шк 4'!EB38:ES38+'шк 5'!EB38:ES38+'шк Оремиф'!EB38:ES38+УПК!EB38+ППМС!EB38</f>
        <v>0</v>
      </c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4">
        <f>дс2!ET38+'дс 9'!ET38:FK38+'дс 15'!ET38:FK38+'дс 16'!ET38:FK38+'дс 23'!ET38:FK38+'дс 25'!ET38:FK38+'дс 34'!ET38:FK38+'дс 36'!ET38:FK38+'дс 39'!ET38:FK38+'дс 40'!ET38:FK38+'дс 41'!ET38:FK38+'дс 42'!ET38:FK38+'дс 44'!ET38:FK38+'дс 46'!ET38:FK38+'шк 1'!ET38:FK38+'шк 2'!ET38:FK38+'шк 4'!ET38:FK38+'шк 5'!ET38:FK38+'шк Оремиф'!ET38:FK38+УПК!ET38+ППМС!ET38</f>
        <v>0</v>
      </c>
      <c r="EU38" s="254"/>
      <c r="EV38" s="254"/>
      <c r="EW38" s="254"/>
      <c r="EX38" s="254"/>
      <c r="EY38" s="254"/>
      <c r="EZ38" s="254"/>
      <c r="FA38" s="254"/>
      <c r="FB38" s="254"/>
      <c r="FC38" s="254"/>
      <c r="FD38" s="254"/>
      <c r="FE38" s="254"/>
      <c r="FF38" s="254"/>
      <c r="FG38" s="254"/>
      <c r="FH38" s="254"/>
      <c r="FI38" s="254"/>
      <c r="FJ38" s="254"/>
      <c r="FK38" s="254"/>
      <c r="FM38" s="250"/>
      <c r="FN38" s="250"/>
      <c r="FO38" s="250"/>
      <c r="FP38" s="250"/>
      <c r="FQ38" s="250"/>
      <c r="FR38" s="250"/>
      <c r="FS38" s="250"/>
      <c r="FT38" s="250"/>
      <c r="FU38" s="250"/>
      <c r="FV38" s="250"/>
      <c r="FW38" s="250"/>
      <c r="FX38" s="250"/>
      <c r="FY38" s="250"/>
      <c r="FZ38" s="250"/>
      <c r="GA38" s="250"/>
      <c r="GB38" s="250"/>
      <c r="GC38" s="250"/>
      <c r="GD38" s="250"/>
    </row>
    <row r="39" spans="1:187" ht="15" customHeight="1">
      <c r="FK39" s="41" t="s">
        <v>166</v>
      </c>
    </row>
    <row r="40" spans="1:187" s="12" customFormat="1" ht="33" customHeight="1">
      <c r="A40" s="161" t="s">
        <v>136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 t="s">
        <v>137</v>
      </c>
      <c r="CA40" s="123"/>
      <c r="CB40" s="123"/>
      <c r="CC40" s="123"/>
      <c r="CD40" s="123"/>
      <c r="CE40" s="123"/>
      <c r="CF40" s="123"/>
      <c r="CG40" s="123" t="s">
        <v>173</v>
      </c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253" t="s">
        <v>174</v>
      </c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 t="s">
        <v>175</v>
      </c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 t="s">
        <v>2</v>
      </c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 t="s">
        <v>1</v>
      </c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6"/>
      <c r="FL40" s="39"/>
      <c r="FM40" s="253" t="s">
        <v>175</v>
      </c>
      <c r="FN40" s="253"/>
      <c r="FO40" s="253"/>
      <c r="FP40" s="253"/>
      <c r="FQ40" s="253"/>
      <c r="FR40" s="253"/>
      <c r="FS40" s="253"/>
      <c r="FT40" s="253"/>
      <c r="FU40" s="253"/>
      <c r="FV40" s="253"/>
      <c r="FW40" s="253"/>
      <c r="FX40" s="253"/>
      <c r="FY40" s="253"/>
      <c r="FZ40" s="253"/>
      <c r="GA40" s="253"/>
      <c r="GB40" s="253"/>
      <c r="GC40" s="253"/>
      <c r="GD40" s="253"/>
    </row>
    <row r="41" spans="1:187" s="13" customFormat="1" ht="12" customHeight="1" thickBot="1">
      <c r="A41" s="158">
        <v>1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98">
        <v>2</v>
      </c>
      <c r="CA41" s="98"/>
      <c r="CB41" s="98"/>
      <c r="CC41" s="98"/>
      <c r="CD41" s="98"/>
      <c r="CE41" s="98"/>
      <c r="CF41" s="98"/>
      <c r="CG41" s="98">
        <v>3</v>
      </c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255">
        <v>4</v>
      </c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>
        <v>5</v>
      </c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>
        <v>6</v>
      </c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>
        <v>7</v>
      </c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69"/>
      <c r="FL41" s="40"/>
      <c r="FM41" s="255">
        <v>5</v>
      </c>
      <c r="FN41" s="255"/>
      <c r="FO41" s="255"/>
      <c r="FP41" s="255"/>
      <c r="FQ41" s="255"/>
      <c r="FR41" s="255"/>
      <c r="FS41" s="255"/>
      <c r="FT41" s="255"/>
      <c r="FU41" s="255"/>
      <c r="FV41" s="255"/>
      <c r="FW41" s="255"/>
      <c r="FX41" s="255"/>
      <c r="FY41" s="255"/>
      <c r="FZ41" s="255"/>
      <c r="GA41" s="255"/>
      <c r="GB41" s="255"/>
      <c r="GC41" s="255"/>
      <c r="GD41" s="255"/>
    </row>
    <row r="42" spans="1:187" ht="25.5" customHeight="1" thickBot="1">
      <c r="A42" s="191" t="s">
        <v>241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2"/>
      <c r="BZ42" s="138" t="s">
        <v>30</v>
      </c>
      <c r="CA42" s="139"/>
      <c r="CB42" s="139"/>
      <c r="CC42" s="139"/>
      <c r="CD42" s="139"/>
      <c r="CE42" s="139"/>
      <c r="CF42" s="139"/>
      <c r="CG42" s="140">
        <v>200</v>
      </c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324">
        <f>дс2!CR42+'дс 9'!CR42:DI42+'дс 15'!CR42:DI42+'дс 16'!CR42:DI42+'дс 23'!CR42:DI42+'дс 25'!CR42:DI42+'дс 34'!CR42:DI42+'дс 36'!CR42:DI42+'дс 39'!CR42:DI42+'дс 40'!CR42:DI42+'дс 41'!CR42:DI42+'дс 42'!CR42:DI42+'дс 44'!CR42:DI42+'дс 46'!CR42:DI42+'шк 1'!CR42:DI42+'шк 2'!CR42:DI42+'шк 4'!CR42:DI42+'шк 5'!CR42:DI42+'шк Оремиф'!CR42:DI42+УПК!CR42+ППМС!CR42</f>
        <v>14722191.899999997</v>
      </c>
      <c r="CS42" s="324"/>
      <c r="CT42" s="324"/>
      <c r="CU42" s="324"/>
      <c r="CV42" s="324"/>
      <c r="CW42" s="324"/>
      <c r="CX42" s="324"/>
      <c r="CY42" s="324"/>
      <c r="CZ42" s="324"/>
      <c r="DA42" s="324"/>
      <c r="DB42" s="324"/>
      <c r="DC42" s="324"/>
      <c r="DD42" s="324"/>
      <c r="DE42" s="324"/>
      <c r="DF42" s="324"/>
      <c r="DG42" s="324"/>
      <c r="DH42" s="324"/>
      <c r="DI42" s="324"/>
      <c r="DJ42" s="337">
        <f>дс2!DJ42+'дс 9'!DJ42:EA42+'дс 15'!DJ42:EA42+'дс 16'!DJ42:EA42+'дс 23'!DJ42:EA42+'дс 25'!DJ42:EA42+'дс 34'!DJ42:EA42+'дс 36'!DJ42:EA42+'дс 39'!DJ42:EA42+'дс 40'!DJ42:EA42+'дс 41'!DJ42:EA42+'дс 42'!DJ42:EA42+'дс 44'!DJ42:EA42+'дс 46'!DJ42:EA42+'шк 1'!DJ42:EA42+'шк 2'!DJ42:EA42+'шк 4'!DJ42:EA42+'шк 5'!DJ42:EA42+'шк Оремиф'!DJ42:EA42+УПК!DJ42+ППМС!DJ42</f>
        <v>449450171.76999998</v>
      </c>
      <c r="DK42" s="337"/>
      <c r="DL42" s="337"/>
      <c r="DM42" s="337"/>
      <c r="DN42" s="337"/>
      <c r="DO42" s="337"/>
      <c r="DP42" s="337"/>
      <c r="DQ42" s="337"/>
      <c r="DR42" s="337"/>
      <c r="DS42" s="337"/>
      <c r="DT42" s="337"/>
      <c r="DU42" s="337"/>
      <c r="DV42" s="337"/>
      <c r="DW42" s="337"/>
      <c r="DX42" s="337"/>
      <c r="DY42" s="337"/>
      <c r="DZ42" s="337"/>
      <c r="EA42" s="337"/>
      <c r="EB42" s="254">
        <f>дс2!EB42+'дс 9'!EB42:ES42+'дс 15'!EB42:ES42+'дс 16'!EB42:ES42+'дс 23'!EB42:ES42+'дс 25'!EB42:ES42+'дс 34'!EB42:ES42+'дс 36'!EB42:ES42+'дс 39'!EB42:ES42+'дс 40'!EB42:ES42+'дс 41'!EB42:ES42+'дс 42'!EB42:ES42+'дс 44'!EB42:ES42+'дс 46'!EB42:ES42+'шк 1'!EB42:ES42+'шк 2'!EB42:ES42+'шк 4'!EB42:ES42+'шк 5'!EB42:ES42+'шк Оремиф'!EB42:ES42+УПК!EB42+ППМС!EB42</f>
        <v>0</v>
      </c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>
        <f>дс2!ET42+'дс 9'!ET42:FK42+'дс 15'!ET42:FK42+'дс 16'!ET42:FK42+'дс 23'!ET42:FK42+'дс 25'!ET42:FK42+'дс 34'!ET42:FK42+'дс 36'!ET42:FK42+'дс 39'!ET42:FK42+'дс 40'!ET42:FK42+'дс 41'!ET42:FK42+'дс 42'!ET42:FK42+'дс 44'!ET42:FK42+'дс 46'!ET42:FK42+'шк 1'!ET42:FK42+'шк 2'!ET42:FK42+'шк 4'!ET42:FK42+'шк 5'!ET42:FK42+'шк Оремиф'!ET42:FK42+УПК!ET42+ППМС!ET42</f>
        <v>464172363.67000002</v>
      </c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54"/>
      <c r="FM42" s="254">
        <f>FM43+FM48+FM56+FM60+FM64+FM68+FM72+FM76+FM81</f>
        <v>449450171.77000004</v>
      </c>
      <c r="FN42" s="254"/>
      <c r="FO42" s="254"/>
      <c r="FP42" s="254"/>
      <c r="FQ42" s="254"/>
      <c r="FR42" s="254"/>
      <c r="FS42" s="254"/>
      <c r="FT42" s="254"/>
      <c r="FU42" s="254"/>
      <c r="FV42" s="254"/>
      <c r="FW42" s="254"/>
      <c r="FX42" s="254"/>
      <c r="FY42" s="254"/>
      <c r="FZ42" s="254"/>
      <c r="GA42" s="254"/>
      <c r="GB42" s="254"/>
      <c r="GC42" s="254"/>
      <c r="GD42" s="254"/>
    </row>
    <row r="43" spans="1:187" ht="15" customHeight="1" thickBot="1">
      <c r="A43" s="162" t="s">
        <v>147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3"/>
      <c r="BZ43" s="65" t="s">
        <v>31</v>
      </c>
      <c r="CA43" s="66"/>
      <c r="CB43" s="66"/>
      <c r="CC43" s="66"/>
      <c r="CD43" s="66"/>
      <c r="CE43" s="66"/>
      <c r="CF43" s="66"/>
      <c r="CG43" s="97">
        <v>210</v>
      </c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324">
        <f>дс2!CR43+'дс 9'!CR43:DI43+'дс 15'!CR43:DI43+'дс 16'!CR43:DI43+'дс 23'!CR43:DI43+'дс 25'!CR43:DI43+'дс 34'!CR43:DI43+'дс 36'!CR43:DI43+'дс 39'!CR43:DI43+'дс 40'!CR43:DI43+'дс 41'!CR43:DI43+'дс 42'!CR43:DI43+'дс 44'!CR43:DI43+'дс 46'!CR43:DI43+'шк 1'!CR43:DI43+'шк 2'!CR43:DI43+'шк 4'!CR43:DI43+'шк 5'!CR43:DI43+'шк Оремиф'!CR43:DI43+УПК!CR43+ППМС!CR43</f>
        <v>5599931.2600000007</v>
      </c>
      <c r="CS43" s="324"/>
      <c r="CT43" s="324"/>
      <c r="CU43" s="324"/>
      <c r="CV43" s="324"/>
      <c r="CW43" s="324"/>
      <c r="CX43" s="324"/>
      <c r="CY43" s="324"/>
      <c r="CZ43" s="324"/>
      <c r="DA43" s="324"/>
      <c r="DB43" s="324"/>
      <c r="DC43" s="324"/>
      <c r="DD43" s="324"/>
      <c r="DE43" s="324"/>
      <c r="DF43" s="324"/>
      <c r="DG43" s="324"/>
      <c r="DH43" s="324"/>
      <c r="DI43" s="324"/>
      <c r="DJ43" s="324">
        <f>дс2!DJ43+'дс 9'!DJ43:EA43+'дс 15'!DJ43:EA43+'дс 16'!DJ43:EA43+'дс 23'!DJ43:EA43+'дс 25'!DJ43:EA43+'дс 34'!DJ43:EA43+'дс 36'!DJ43:EA43+'дс 39'!DJ43:EA43+'дс 40'!DJ43:EA43+'дс 41'!DJ43:EA43+'дс 42'!DJ43:EA43+'дс 44'!DJ43:EA43+'дс 46'!DJ43:EA43+'шк 1'!DJ43:EA43+'шк 2'!DJ43:EA43+'шк 4'!DJ43:EA43+'шк 5'!DJ43:EA43+'шк Оремиф'!DJ43:EA43+УПК!DJ43+ППМС!DJ43</f>
        <v>326695926.35999995</v>
      </c>
      <c r="DK43" s="324"/>
      <c r="DL43" s="324"/>
      <c r="DM43" s="324"/>
      <c r="DN43" s="324"/>
      <c r="DO43" s="324"/>
      <c r="DP43" s="324"/>
      <c r="DQ43" s="324"/>
      <c r="DR43" s="324"/>
      <c r="DS43" s="324"/>
      <c r="DT43" s="324"/>
      <c r="DU43" s="324"/>
      <c r="DV43" s="324"/>
      <c r="DW43" s="324"/>
      <c r="DX43" s="324"/>
      <c r="DY43" s="324"/>
      <c r="DZ43" s="324"/>
      <c r="EA43" s="324"/>
      <c r="EB43" s="254">
        <f>дс2!EB43+'дс 9'!EB43:ES43+'дс 15'!EB43:ES43+'дс 16'!EB43:ES43+'дс 23'!EB43:ES43+'дс 25'!EB43:ES43+'дс 34'!EB43:ES43+'дс 36'!EB43:ES43+'дс 39'!EB43:ES43+'дс 40'!EB43:ES43+'дс 41'!EB43:ES43+'дс 42'!EB43:ES43+'дс 44'!EB43:ES43+'дс 46'!EB43:ES43+'шк 1'!EB43:ES43+'шк 2'!EB43:ES43+'шк 4'!EB43:ES43+'шк 5'!EB43:ES43+'шк Оремиф'!EB43:ES43+УПК!EB43+ППМС!EB43</f>
        <v>0</v>
      </c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4">
        <f>дс2!ET43+'дс 9'!ET43:FK43+'дс 15'!ET43:FK43+'дс 16'!ET43:FK43+'дс 23'!ET43:FK43+'дс 25'!ET43:FK43+'дс 34'!ET43:FK43+'дс 36'!ET43:FK43+'дс 39'!ET43:FK43+'дс 40'!ET43:FK43+'дс 41'!ET43:FK43+'дс 42'!ET43:FK43+'дс 44'!ET43:FK43+'дс 46'!ET43:FK43+'шк 1'!ET43:FK43+'шк 2'!ET43:FK43+'шк 4'!ET43:FK43+'шк 5'!ET43:FK43+'шк Оремиф'!ET43:FK43+УПК!ET43+ППМС!ET43</f>
        <v>332295857.62000006</v>
      </c>
      <c r="EU43" s="254"/>
      <c r="EV43" s="254"/>
      <c r="EW43" s="254"/>
      <c r="EX43" s="254"/>
      <c r="EY43" s="254"/>
      <c r="EZ43" s="254"/>
      <c r="FA43" s="254"/>
      <c r="FB43" s="254"/>
      <c r="FC43" s="254"/>
      <c r="FD43" s="254"/>
      <c r="FE43" s="254"/>
      <c r="FF43" s="254"/>
      <c r="FG43" s="254"/>
      <c r="FH43" s="254"/>
      <c r="FI43" s="254"/>
      <c r="FJ43" s="254"/>
      <c r="FK43" s="254"/>
      <c r="FM43" s="233">
        <f>SUM(FM44:GD47)</f>
        <v>326695926.36000001</v>
      </c>
      <c r="FN43" s="233"/>
      <c r="FO43" s="233"/>
      <c r="FP43" s="233"/>
      <c r="FQ43" s="233"/>
      <c r="FR43" s="233"/>
      <c r="FS43" s="233"/>
      <c r="FT43" s="233"/>
      <c r="FU43" s="233"/>
      <c r="FV43" s="233"/>
      <c r="FW43" s="233"/>
      <c r="FX43" s="233"/>
      <c r="FY43" s="233"/>
      <c r="FZ43" s="233"/>
      <c r="GA43" s="233"/>
      <c r="GB43" s="233"/>
      <c r="GC43" s="233"/>
      <c r="GD43" s="233"/>
    </row>
    <row r="44" spans="1:187" ht="12" customHeight="1">
      <c r="A44" s="164" t="s">
        <v>23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5"/>
      <c r="BZ44" s="79" t="s">
        <v>32</v>
      </c>
      <c r="CA44" s="80"/>
      <c r="CB44" s="80"/>
      <c r="CC44" s="80"/>
      <c r="CD44" s="80"/>
      <c r="CE44" s="80"/>
      <c r="CF44" s="81"/>
      <c r="CG44" s="73">
        <v>211</v>
      </c>
      <c r="CH44" s="74"/>
      <c r="CI44" s="74"/>
      <c r="CJ44" s="74"/>
      <c r="CK44" s="74"/>
      <c r="CL44" s="74"/>
      <c r="CM44" s="74"/>
      <c r="CN44" s="74"/>
      <c r="CO44" s="74"/>
      <c r="CP44" s="74"/>
      <c r="CQ44" s="75"/>
      <c r="CR44" s="325">
        <f>дс2!CR44+'дс 9'!CR44:DI44+'дс 15'!CR44:DI44+'дс 16'!CR44:DI44+'дс 23'!CR44:DI44+'дс 25'!CR44:DI44+'дс 34'!CR44:DI44+'дс 36'!CR44:DI44+'дс 39'!CR44:DI44+'дс 40'!CR44:DI44+'дс 41'!CR44:DI44+'дс 42'!CR44:DI44+'дс 44'!CR44:DI44+'дс 46'!CR44:DI44+'шк 1'!CR44:DI44+'шк 2'!CR44:DI44+'шк 4'!CR44:DI44+'шк 5'!CR44:DI44+'шк Оремиф'!CR44:DI44+УПК!CR44+ППМС!CR44</f>
        <v>0</v>
      </c>
      <c r="CS44" s="326"/>
      <c r="CT44" s="326"/>
      <c r="CU44" s="326"/>
      <c r="CV44" s="326"/>
      <c r="CW44" s="326"/>
      <c r="CX44" s="326"/>
      <c r="CY44" s="326"/>
      <c r="CZ44" s="326"/>
      <c r="DA44" s="326"/>
      <c r="DB44" s="326"/>
      <c r="DC44" s="326"/>
      <c r="DD44" s="326"/>
      <c r="DE44" s="326"/>
      <c r="DF44" s="326"/>
      <c r="DG44" s="326"/>
      <c r="DH44" s="326"/>
      <c r="DI44" s="327"/>
      <c r="DJ44" s="325">
        <f>дс2!DJ44+'дс 9'!DJ44:EA44+'дс 15'!DJ44:EA44+'дс 16'!DJ44:EA44+'дс 23'!DJ44:EA44+'дс 25'!DJ44:EA44+'дс 34'!DJ44:EA44+'дс 36'!DJ44:EA44+'дс 39'!DJ44:EA44+'дс 40'!DJ44:EA44+'дс 41'!DJ44:EA44+'дс 42'!DJ44:EA44+'дс 44'!DJ44:EA44+'дс 46'!DJ44:EA44+'шк 1'!DJ44:EA44+'шк 2'!DJ44:EA44+'шк 4'!DJ44:EA44+'шк 5'!DJ44:EA44+'шк Оремиф'!DJ44:EA44+УПК!DJ44+ППМС!DJ44</f>
        <v>253045431.25000003</v>
      </c>
      <c r="DK44" s="326"/>
      <c r="DL44" s="326"/>
      <c r="DM44" s="326"/>
      <c r="DN44" s="326"/>
      <c r="DO44" s="326"/>
      <c r="DP44" s="326"/>
      <c r="DQ44" s="326"/>
      <c r="DR44" s="326"/>
      <c r="DS44" s="326"/>
      <c r="DT44" s="326"/>
      <c r="DU44" s="326"/>
      <c r="DV44" s="326"/>
      <c r="DW44" s="326"/>
      <c r="DX44" s="326"/>
      <c r="DY44" s="326"/>
      <c r="DZ44" s="326"/>
      <c r="EA44" s="327"/>
      <c r="EB44" s="331">
        <f>дс2!EB44+'дс 9'!EB44:ES44+'дс 15'!EB44:ES44+'дс 16'!EB44:ES44+'дс 23'!EB44:ES44+'дс 25'!EB44:ES44+'дс 34'!EB44:ES44+'дс 36'!EB44:ES44+'дс 39'!EB44:ES44+'дс 40'!EB44:ES44+'дс 41'!EB44:ES44+'дс 42'!EB44:ES44+'дс 44'!EB44:ES44+'дс 46'!EB44:ES44+'шк 1'!EB44:ES44+'шк 2'!EB44:ES44+'шк 4'!EB44:ES44+'шк 5'!EB44:ES44+'шк Оремиф'!EB44:ES44+УПК!EB44+ППМС!EB44</f>
        <v>0</v>
      </c>
      <c r="EC44" s="332"/>
      <c r="ED44" s="332"/>
      <c r="EE44" s="332"/>
      <c r="EF44" s="332"/>
      <c r="EG44" s="332"/>
      <c r="EH44" s="332"/>
      <c r="EI44" s="332"/>
      <c r="EJ44" s="332"/>
      <c r="EK44" s="332"/>
      <c r="EL44" s="332"/>
      <c r="EM44" s="332"/>
      <c r="EN44" s="332"/>
      <c r="EO44" s="332"/>
      <c r="EP44" s="332"/>
      <c r="EQ44" s="332"/>
      <c r="ER44" s="332"/>
      <c r="ES44" s="333"/>
      <c r="ET44" s="331">
        <f>дс2!ET44+'дс 9'!ET44:FK44+'дс 15'!ET44:FK44+'дс 16'!ET44:FK44+'дс 23'!ET44:FK44+'дс 25'!ET44:FK44+'дс 34'!ET44:FK44+'дс 36'!ET44:FK44+'дс 39'!ET44:FK44+'дс 40'!ET44:FK44+'дс 41'!ET44:FK44+'дс 42'!ET44:FK44+'дс 44'!ET44:FK44+'дс 46'!ET44:FK44+'шк 1'!ET44:FK44+'шк 2'!ET44:FK44+'шк 4'!ET44:FK44+'шк 5'!ET44:FK44+'шк Оремиф'!ET44:FK44+УПК!ET44+ППМС!ET44</f>
        <v>253045431.25000003</v>
      </c>
      <c r="EU44" s="332"/>
      <c r="EV44" s="332"/>
      <c r="EW44" s="332"/>
      <c r="EX44" s="332"/>
      <c r="EY44" s="332"/>
      <c r="EZ44" s="332"/>
      <c r="FA44" s="332"/>
      <c r="FB44" s="332"/>
      <c r="FC44" s="332"/>
      <c r="FD44" s="332"/>
      <c r="FE44" s="332"/>
      <c r="FF44" s="332"/>
      <c r="FG44" s="332"/>
      <c r="FH44" s="332"/>
      <c r="FI44" s="332"/>
      <c r="FJ44" s="332"/>
      <c r="FK44" s="333"/>
      <c r="FM44" s="235">
        <v>253045431.25</v>
      </c>
      <c r="FN44" s="236"/>
      <c r="FO44" s="236"/>
      <c r="FP44" s="236"/>
      <c r="FQ44" s="236"/>
      <c r="FR44" s="236"/>
      <c r="FS44" s="236"/>
      <c r="FT44" s="236"/>
      <c r="FU44" s="236"/>
      <c r="FV44" s="236"/>
      <c r="FW44" s="236"/>
      <c r="FX44" s="236"/>
      <c r="FY44" s="236"/>
      <c r="FZ44" s="236"/>
      <c r="GA44" s="236"/>
      <c r="GB44" s="236"/>
      <c r="GC44" s="236"/>
      <c r="GD44" s="237"/>
    </row>
    <row r="45" spans="1:187" ht="12" customHeight="1" thickBot="1">
      <c r="A45" s="142" t="s">
        <v>159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3"/>
      <c r="BZ45" s="82"/>
      <c r="CA45" s="83"/>
      <c r="CB45" s="83"/>
      <c r="CC45" s="83"/>
      <c r="CD45" s="83"/>
      <c r="CE45" s="83"/>
      <c r="CF45" s="84"/>
      <c r="CG45" s="76"/>
      <c r="CH45" s="77"/>
      <c r="CI45" s="77"/>
      <c r="CJ45" s="77"/>
      <c r="CK45" s="77"/>
      <c r="CL45" s="77"/>
      <c r="CM45" s="77"/>
      <c r="CN45" s="77"/>
      <c r="CO45" s="77"/>
      <c r="CP45" s="77"/>
      <c r="CQ45" s="78"/>
      <c r="CR45" s="341"/>
      <c r="CS45" s="342"/>
      <c r="CT45" s="342"/>
      <c r="CU45" s="342"/>
      <c r="CV45" s="342"/>
      <c r="CW45" s="342"/>
      <c r="CX45" s="342"/>
      <c r="CY45" s="342"/>
      <c r="CZ45" s="342"/>
      <c r="DA45" s="342"/>
      <c r="DB45" s="342"/>
      <c r="DC45" s="342"/>
      <c r="DD45" s="342"/>
      <c r="DE45" s="342"/>
      <c r="DF45" s="342"/>
      <c r="DG45" s="342"/>
      <c r="DH45" s="342"/>
      <c r="DI45" s="343"/>
      <c r="DJ45" s="341"/>
      <c r="DK45" s="342"/>
      <c r="DL45" s="342"/>
      <c r="DM45" s="342"/>
      <c r="DN45" s="342"/>
      <c r="DO45" s="342"/>
      <c r="DP45" s="342"/>
      <c r="DQ45" s="342"/>
      <c r="DR45" s="342"/>
      <c r="DS45" s="342"/>
      <c r="DT45" s="342"/>
      <c r="DU45" s="342"/>
      <c r="DV45" s="342"/>
      <c r="DW45" s="342"/>
      <c r="DX45" s="342"/>
      <c r="DY45" s="342"/>
      <c r="DZ45" s="342"/>
      <c r="EA45" s="343"/>
      <c r="EB45" s="338"/>
      <c r="EC45" s="339"/>
      <c r="ED45" s="339"/>
      <c r="EE45" s="339"/>
      <c r="EF45" s="339"/>
      <c r="EG45" s="339"/>
      <c r="EH45" s="339"/>
      <c r="EI45" s="339"/>
      <c r="EJ45" s="339"/>
      <c r="EK45" s="339"/>
      <c r="EL45" s="339"/>
      <c r="EM45" s="339"/>
      <c r="EN45" s="339"/>
      <c r="EO45" s="339"/>
      <c r="EP45" s="339"/>
      <c r="EQ45" s="339"/>
      <c r="ER45" s="339"/>
      <c r="ES45" s="340"/>
      <c r="ET45" s="338"/>
      <c r="EU45" s="339"/>
      <c r="EV45" s="339"/>
      <c r="EW45" s="339"/>
      <c r="EX45" s="339"/>
      <c r="EY45" s="339"/>
      <c r="EZ45" s="339"/>
      <c r="FA45" s="339"/>
      <c r="FB45" s="339"/>
      <c r="FC45" s="339"/>
      <c r="FD45" s="339"/>
      <c r="FE45" s="339"/>
      <c r="FF45" s="339"/>
      <c r="FG45" s="339"/>
      <c r="FH45" s="339"/>
      <c r="FI45" s="339"/>
      <c r="FJ45" s="339"/>
      <c r="FK45" s="340"/>
      <c r="FM45" s="238"/>
      <c r="FN45" s="239"/>
      <c r="FO45" s="239"/>
      <c r="FP45" s="239"/>
      <c r="FQ45" s="239"/>
      <c r="FR45" s="239"/>
      <c r="FS45" s="239"/>
      <c r="FT45" s="239"/>
      <c r="FU45" s="239"/>
      <c r="FV45" s="239"/>
      <c r="FW45" s="239"/>
      <c r="FX45" s="239"/>
      <c r="FY45" s="239"/>
      <c r="FZ45" s="239"/>
      <c r="GA45" s="239"/>
      <c r="GB45" s="239"/>
      <c r="GC45" s="239"/>
      <c r="GD45" s="240"/>
    </row>
    <row r="46" spans="1:187" ht="15" customHeight="1" thickBot="1">
      <c r="A46" s="144" t="s">
        <v>35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5"/>
      <c r="BZ46" s="65" t="s">
        <v>33</v>
      </c>
      <c r="CA46" s="66"/>
      <c r="CB46" s="66"/>
      <c r="CC46" s="66"/>
      <c r="CD46" s="66"/>
      <c r="CE46" s="66"/>
      <c r="CF46" s="66"/>
      <c r="CG46" s="97">
        <v>212</v>
      </c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324">
        <f>дс2!CR46+'дс 9'!CR46:DI46+'дс 15'!CR46:DI46+'дс 16'!CR46:DI46+'дс 23'!CR46:DI46+'дс 25'!CR46:DI46+'дс 34'!CR46:DI46+'дс 36'!CR46:DI46+'дс 39'!CR46:DI46+'дс 40'!CR46:DI46+'дс 41'!CR46:DI46+'дс 42'!CR46:DI46+'дс 44'!CR46:DI46+'дс 46'!CR46:DI46+'шк 1'!CR46:DI46+'шк 2'!CR46:DI46+'шк 4'!CR46:DI46+'шк 5'!CR46:DI46+'шк Оремиф'!CR46:DI46+УПК!CR46+ППМС!CR46</f>
        <v>5599931.2600000007</v>
      </c>
      <c r="CS46" s="324"/>
      <c r="CT46" s="324"/>
      <c r="CU46" s="324"/>
      <c r="CV46" s="324"/>
      <c r="CW46" s="324"/>
      <c r="CX46" s="324"/>
      <c r="CY46" s="324"/>
      <c r="CZ46" s="324"/>
      <c r="DA46" s="324"/>
      <c r="DB46" s="324"/>
      <c r="DC46" s="324"/>
      <c r="DD46" s="324"/>
      <c r="DE46" s="324"/>
      <c r="DF46" s="324"/>
      <c r="DG46" s="324"/>
      <c r="DH46" s="324"/>
      <c r="DI46" s="324"/>
      <c r="DJ46" s="324">
        <f>дс2!DJ46+'дс 9'!DJ46:EA46+'дс 15'!DJ46:EA46+'дс 16'!DJ46:EA46+'дс 23'!DJ46:EA46+'дс 25'!DJ46:EA46+'дс 34'!DJ46:EA46+'дс 36'!DJ46:EA46+'дс 39'!DJ46:EA46+'дс 40'!DJ46:EA46+'дс 41'!DJ46:EA46+'дс 42'!DJ46:EA46+'дс 44'!DJ46:EA46+'дс 46'!DJ46:EA46+'шк 1'!DJ46:EA46+'шк 2'!DJ46:EA46+'шк 4'!DJ46:EA46+'шк 5'!DJ46:EA46+'шк Оремиф'!DJ46:EA46+УПК!DJ46+ППМС!DJ46</f>
        <v>4590</v>
      </c>
      <c r="DK46" s="324"/>
      <c r="DL46" s="324"/>
      <c r="DM46" s="324"/>
      <c r="DN46" s="324"/>
      <c r="DO46" s="324"/>
      <c r="DP46" s="324"/>
      <c r="DQ46" s="324"/>
      <c r="DR46" s="324"/>
      <c r="DS46" s="324"/>
      <c r="DT46" s="324"/>
      <c r="DU46" s="324"/>
      <c r="DV46" s="324"/>
      <c r="DW46" s="324"/>
      <c r="DX46" s="324"/>
      <c r="DY46" s="324"/>
      <c r="DZ46" s="324"/>
      <c r="EA46" s="324"/>
      <c r="EB46" s="254">
        <f>дс2!EB46+'дс 9'!EB46:ES46+'дс 15'!EB46:ES46+'дс 16'!EB46:ES46+'дс 23'!EB46:ES46+'дс 25'!EB46:ES46+'дс 34'!EB46:ES46+'дс 36'!EB46:ES46+'дс 39'!EB46:ES46+'дс 40'!EB46:ES46+'дс 41'!EB46:ES46+'дс 42'!EB46:ES46+'дс 44'!EB46:ES46+'дс 46'!EB46:ES46+'шк 1'!EB46:ES46+'шк 2'!EB46:ES46+'шк 4'!EB46:ES46+'шк 5'!EB46:ES46+'шк Оремиф'!EB46:ES46+УПК!EB46+ППМС!EB46</f>
        <v>0</v>
      </c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4">
        <f>дс2!ET46+'дс 9'!ET46:FK46+'дс 15'!ET46:FK46+'дс 16'!ET46:FK46+'дс 23'!ET46:FK46+'дс 25'!ET46:FK46+'дс 34'!ET46:FK46+'дс 36'!ET46:FK46+'дс 39'!ET46:FK46+'дс 40'!ET46:FK46+'дс 41'!ET46:FK46+'дс 42'!ET46:FK46+'дс 44'!ET46:FK46+'дс 46'!ET46:FK46+'шк 1'!ET46:FK46+'шк 2'!ET46:FK46+'шк 4'!ET46:FK46+'шк 5'!ET46:FK46+'шк Оремиф'!ET46:FK46+УПК!ET46+ППМС!ET46</f>
        <v>5604521.2600000007</v>
      </c>
      <c r="EU46" s="254"/>
      <c r="EV46" s="254"/>
      <c r="EW46" s="254"/>
      <c r="EX46" s="254"/>
      <c r="EY46" s="254"/>
      <c r="EZ46" s="254"/>
      <c r="FA46" s="254"/>
      <c r="FB46" s="254"/>
      <c r="FC46" s="254"/>
      <c r="FD46" s="254"/>
      <c r="FE46" s="254"/>
      <c r="FF46" s="254"/>
      <c r="FG46" s="254"/>
      <c r="FH46" s="254"/>
      <c r="FI46" s="254"/>
      <c r="FJ46" s="254"/>
      <c r="FK46" s="254"/>
      <c r="FM46" s="250">
        <v>4590</v>
      </c>
      <c r="FN46" s="250"/>
      <c r="FO46" s="250"/>
      <c r="FP46" s="250"/>
      <c r="FQ46" s="250"/>
      <c r="FR46" s="250"/>
      <c r="FS46" s="250"/>
      <c r="FT46" s="250"/>
      <c r="FU46" s="250"/>
      <c r="FV46" s="250"/>
      <c r="FW46" s="250"/>
      <c r="FX46" s="250"/>
      <c r="FY46" s="250"/>
      <c r="FZ46" s="250"/>
      <c r="GA46" s="250"/>
      <c r="GB46" s="250"/>
      <c r="GC46" s="250"/>
      <c r="GD46" s="250"/>
    </row>
    <row r="47" spans="1:187" ht="15" customHeight="1" thickBot="1">
      <c r="A47" s="144" t="s">
        <v>148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5"/>
      <c r="BZ47" s="65" t="s">
        <v>34</v>
      </c>
      <c r="CA47" s="66"/>
      <c r="CB47" s="66"/>
      <c r="CC47" s="66"/>
      <c r="CD47" s="66"/>
      <c r="CE47" s="66"/>
      <c r="CF47" s="66"/>
      <c r="CG47" s="97">
        <v>213</v>
      </c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324">
        <f>дс2!CR47+'дс 9'!CR47:DI47+'дс 15'!CR47:DI47+'дс 16'!CR47:DI47+'дс 23'!CR47:DI47+'дс 25'!CR47:DI47+'дс 34'!CR47:DI47+'дс 36'!CR47:DI47+'дс 39'!CR47:DI47+'дс 40'!CR47:DI47+'дс 41'!CR47:DI47+'дс 42'!CR47:DI47+'дс 44'!CR47:DI47+'дс 46'!CR47:DI47+'шк 1'!CR47:DI47+'шк 2'!CR47:DI47+'шк 4'!CR47:DI47+'шк 5'!CR47:DI47+'шк Оремиф'!CR47:DI47+УПК!CR47+ППМС!CR47</f>
        <v>0</v>
      </c>
      <c r="CS47" s="324"/>
      <c r="CT47" s="324"/>
      <c r="CU47" s="324"/>
      <c r="CV47" s="324"/>
      <c r="CW47" s="324"/>
      <c r="CX47" s="324"/>
      <c r="CY47" s="324"/>
      <c r="CZ47" s="324"/>
      <c r="DA47" s="324"/>
      <c r="DB47" s="324"/>
      <c r="DC47" s="324"/>
      <c r="DD47" s="324"/>
      <c r="DE47" s="324"/>
      <c r="DF47" s="324"/>
      <c r="DG47" s="324"/>
      <c r="DH47" s="324"/>
      <c r="DI47" s="324"/>
      <c r="DJ47" s="324">
        <f>дс2!DJ47+'дс 9'!DJ47:EA47+'дс 15'!DJ47:EA47+'дс 16'!DJ47:EA47+'дс 23'!DJ47:EA47+'дс 25'!DJ47:EA47+'дс 34'!DJ47:EA47+'дс 36'!DJ47:EA47+'дс 39'!DJ47:EA47+'дс 40'!DJ47:EA47+'дс 41'!DJ47:EA47+'дс 42'!DJ47:EA47+'дс 44'!DJ47:EA47+'дс 46'!DJ47:EA47+'шк 1'!DJ47:EA47+'шк 2'!DJ47:EA47+'шк 4'!DJ47:EA47+'шк 5'!DJ47:EA47+'шк Оремиф'!DJ47:EA47+УПК!DJ47+ППМС!DJ47</f>
        <v>73645905.110000014</v>
      </c>
      <c r="DK47" s="324"/>
      <c r="DL47" s="324"/>
      <c r="DM47" s="324"/>
      <c r="DN47" s="324"/>
      <c r="DO47" s="324"/>
      <c r="DP47" s="324"/>
      <c r="DQ47" s="324"/>
      <c r="DR47" s="324"/>
      <c r="DS47" s="324"/>
      <c r="DT47" s="324"/>
      <c r="DU47" s="324"/>
      <c r="DV47" s="324"/>
      <c r="DW47" s="324"/>
      <c r="DX47" s="324"/>
      <c r="DY47" s="324"/>
      <c r="DZ47" s="324"/>
      <c r="EA47" s="324"/>
      <c r="EB47" s="254">
        <f>дс2!EB47+'дс 9'!EB47:ES47+'дс 15'!EB47:ES47+'дс 16'!EB47:ES47+'дс 23'!EB47:ES47+'дс 25'!EB47:ES47+'дс 34'!EB47:ES47+'дс 36'!EB47:ES47+'дс 39'!EB47:ES47+'дс 40'!EB47:ES47+'дс 41'!EB47:ES47+'дс 42'!EB47:ES47+'дс 44'!EB47:ES47+'дс 46'!EB47:ES47+'шк 1'!EB47:ES47+'шк 2'!EB47:ES47+'шк 4'!EB47:ES47+'шк 5'!EB47:ES47+'шк Оремиф'!EB47:ES47+УПК!EB47+ППМС!EB47</f>
        <v>0</v>
      </c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4">
        <f>дс2!ET47+'дс 9'!ET47:FK47+'дс 15'!ET47:FK47+'дс 16'!ET47:FK47+'дс 23'!ET47:FK47+'дс 25'!ET47:FK47+'дс 34'!ET47:FK47+'дс 36'!ET47:FK47+'дс 39'!ET47:FK47+'дс 40'!ET47:FK47+'дс 41'!ET47:FK47+'дс 42'!ET47:FK47+'дс 44'!ET47:FK47+'дс 46'!ET47:FK47+'шк 1'!ET47:FK47+'шк 2'!ET47:FK47+'шк 4'!ET47:FK47+'шк 5'!ET47:FK47+'шк Оремиф'!ET47:FK47+УПК!ET47+ППМС!ET47</f>
        <v>73645905.110000014</v>
      </c>
      <c r="EU47" s="254"/>
      <c r="EV47" s="254"/>
      <c r="EW47" s="254"/>
      <c r="EX47" s="254"/>
      <c r="EY47" s="254"/>
      <c r="EZ47" s="254"/>
      <c r="FA47" s="254"/>
      <c r="FB47" s="254"/>
      <c r="FC47" s="254"/>
      <c r="FD47" s="254"/>
      <c r="FE47" s="254"/>
      <c r="FF47" s="254"/>
      <c r="FG47" s="254"/>
      <c r="FH47" s="254"/>
      <c r="FI47" s="254"/>
      <c r="FJ47" s="254"/>
      <c r="FK47" s="254"/>
      <c r="FM47" s="250">
        <v>73645905.109999999</v>
      </c>
      <c r="FN47" s="250"/>
      <c r="FO47" s="250"/>
      <c r="FP47" s="250"/>
      <c r="FQ47" s="250"/>
      <c r="FR47" s="250"/>
      <c r="FS47" s="250"/>
      <c r="FT47" s="250"/>
      <c r="FU47" s="250"/>
      <c r="FV47" s="250"/>
      <c r="FW47" s="250"/>
      <c r="FX47" s="250"/>
      <c r="FY47" s="250"/>
      <c r="FZ47" s="250"/>
      <c r="GA47" s="250"/>
      <c r="GB47" s="250"/>
      <c r="GC47" s="250"/>
      <c r="GD47" s="250"/>
    </row>
    <row r="48" spans="1:187" ht="15" customHeight="1" thickBot="1">
      <c r="A48" s="162" t="s">
        <v>149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3"/>
      <c r="BZ48" s="65" t="s">
        <v>36</v>
      </c>
      <c r="CA48" s="66"/>
      <c r="CB48" s="66"/>
      <c r="CC48" s="66"/>
      <c r="CD48" s="66"/>
      <c r="CE48" s="66"/>
      <c r="CF48" s="66"/>
      <c r="CG48" s="97">
        <v>220</v>
      </c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324">
        <f>дс2!CR48+'дс 9'!CR48:DI48+'дс 15'!CR48:DI48+'дс 16'!CR48:DI48+'дс 23'!CR48:DI48+'дс 25'!CR48:DI48+'дс 34'!CR48:DI48+'дс 36'!CR48:DI48+'дс 39'!CR48:DI48+'дс 40'!CR48:DI48+'дс 41'!CR48:DI48+'дс 42'!CR48:DI48+'дс 44'!CR48:DI48+'дс 46'!CR48:DI48+'шк 1'!CR48:DI48+'шк 2'!CR48:DI48+'шк 4'!CR48:DI48+'шк 5'!CR48:DI48+'шк Оремиф'!CR48:DI48+УПК!CR48+ППМС!CR48</f>
        <v>7890699.1400000006</v>
      </c>
      <c r="CS48" s="324"/>
      <c r="CT48" s="324"/>
      <c r="CU48" s="324"/>
      <c r="CV48" s="324"/>
      <c r="CW48" s="324"/>
      <c r="CX48" s="324"/>
      <c r="CY48" s="324"/>
      <c r="CZ48" s="324"/>
      <c r="DA48" s="324"/>
      <c r="DB48" s="324"/>
      <c r="DC48" s="324"/>
      <c r="DD48" s="324"/>
      <c r="DE48" s="324"/>
      <c r="DF48" s="324"/>
      <c r="DG48" s="324"/>
      <c r="DH48" s="324"/>
      <c r="DI48" s="324"/>
      <c r="DJ48" s="324">
        <f>дс2!DJ48+'дс 9'!DJ48:EA48+'дс 15'!DJ48:EA48+'дс 16'!DJ48:EA48+'дс 23'!DJ48:EA48+'дс 25'!DJ48:EA48+'дс 34'!DJ48:EA48+'дс 36'!DJ48:EA48+'дс 39'!DJ48:EA48+'дс 40'!DJ48:EA48+'дс 41'!DJ48:EA48+'дс 42'!DJ48:EA48+'дс 44'!DJ48:EA48+'дс 46'!DJ48:EA48+'шк 1'!DJ48:EA48+'шк 2'!DJ48:EA48+'шк 4'!DJ48:EA48+'шк 5'!DJ48:EA48+'шк Оремиф'!DJ48:EA48+УПК!DJ48+ППМС!DJ48</f>
        <v>43978107.550000004</v>
      </c>
      <c r="DK48" s="324"/>
      <c r="DL48" s="324"/>
      <c r="DM48" s="324"/>
      <c r="DN48" s="324"/>
      <c r="DO48" s="324"/>
      <c r="DP48" s="324"/>
      <c r="DQ48" s="324"/>
      <c r="DR48" s="324"/>
      <c r="DS48" s="324"/>
      <c r="DT48" s="324"/>
      <c r="DU48" s="324"/>
      <c r="DV48" s="324"/>
      <c r="DW48" s="324"/>
      <c r="DX48" s="324"/>
      <c r="DY48" s="324"/>
      <c r="DZ48" s="324"/>
      <c r="EA48" s="324"/>
      <c r="EB48" s="254">
        <f>дс2!EB48+'дс 9'!EB48:ES48+'дс 15'!EB48:ES48+'дс 16'!EB48:ES48+'дс 23'!EB48:ES48+'дс 25'!EB48:ES48+'дс 34'!EB48:ES48+'дс 36'!EB48:ES48+'дс 39'!EB48:ES48+'дс 40'!EB48:ES48+'дс 41'!EB48:ES48+'дс 42'!EB48:ES48+'дс 44'!EB48:ES48+'дс 46'!EB48:ES48+'шк 1'!EB48:ES48+'шк 2'!EB48:ES48+'шк 4'!EB48:ES48+'шк 5'!EB48:ES48+'шк Оремиф'!EB48:ES48+УПК!EB48+ППМС!EB48</f>
        <v>0</v>
      </c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4">
        <f>дс2!ET48+'дс 9'!ET48:FK48+'дс 15'!ET48:FK48+'дс 16'!ET48:FK48+'дс 23'!ET48:FK48+'дс 25'!ET48:FK48+'дс 34'!ET48:FK48+'дс 36'!ET48:FK48+'дс 39'!ET48:FK48+'дс 40'!ET48:FK48+'дс 41'!ET48:FK48+'дс 42'!ET48:FK48+'дс 44'!ET48:FK48+'дс 46'!ET48:FK48+'шк 1'!ET48:FK48+'шк 2'!ET48:FK48+'шк 4'!ET48:FK48+'шк 5'!ET48:FK48+'шк Оремиф'!ET48:FK48+УПК!ET48+ППМС!ET48</f>
        <v>51868806.690000005</v>
      </c>
      <c r="EU48" s="254"/>
      <c r="EV48" s="254"/>
      <c r="EW48" s="254"/>
      <c r="EX48" s="254"/>
      <c r="EY48" s="254"/>
      <c r="EZ48" s="254"/>
      <c r="FA48" s="254"/>
      <c r="FB48" s="254"/>
      <c r="FC48" s="254"/>
      <c r="FD48" s="254"/>
      <c r="FE48" s="254"/>
      <c r="FF48" s="254"/>
      <c r="FG48" s="254"/>
      <c r="FH48" s="254"/>
      <c r="FI48" s="254"/>
      <c r="FJ48" s="254"/>
      <c r="FK48" s="254"/>
      <c r="FM48" s="233">
        <f>SUM(FM49:GD55)</f>
        <v>43978107.550000004</v>
      </c>
      <c r="FN48" s="233"/>
      <c r="FO48" s="233"/>
      <c r="FP48" s="233"/>
      <c r="FQ48" s="233"/>
      <c r="FR48" s="233"/>
      <c r="FS48" s="233"/>
      <c r="FT48" s="233"/>
      <c r="FU48" s="233"/>
      <c r="FV48" s="233"/>
      <c r="FW48" s="233"/>
      <c r="FX48" s="233"/>
      <c r="FY48" s="233"/>
      <c r="FZ48" s="233"/>
      <c r="GA48" s="233"/>
      <c r="GB48" s="233"/>
      <c r="GC48" s="233"/>
      <c r="GD48" s="233"/>
    </row>
    <row r="49" spans="1:186" ht="12" customHeight="1">
      <c r="A49" s="164" t="s">
        <v>23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5"/>
      <c r="BZ49" s="79" t="s">
        <v>37</v>
      </c>
      <c r="CA49" s="80"/>
      <c r="CB49" s="80"/>
      <c r="CC49" s="80"/>
      <c r="CD49" s="80"/>
      <c r="CE49" s="80"/>
      <c r="CF49" s="81"/>
      <c r="CG49" s="73">
        <v>221</v>
      </c>
      <c r="CH49" s="74"/>
      <c r="CI49" s="74"/>
      <c r="CJ49" s="74"/>
      <c r="CK49" s="74"/>
      <c r="CL49" s="74"/>
      <c r="CM49" s="74"/>
      <c r="CN49" s="74"/>
      <c r="CO49" s="74"/>
      <c r="CP49" s="74"/>
      <c r="CQ49" s="75"/>
      <c r="CR49" s="325">
        <f>дс2!CR49+'дс 9'!CR49:DI49+'дс 15'!CR49:DI49+'дс 16'!CR49:DI49+'дс 23'!CR49:DI49+'дс 25'!CR49:DI49+'дс 34'!CR49:DI49+'дс 36'!CR49:DI49+'дс 39'!CR49:DI49+'дс 40'!CR49:DI49+'дс 41'!CR49:DI49+'дс 42'!CR49:DI49+'дс 44'!CR49:DI49+'дс 46'!CR49:DI49+'шк 1'!CR49:DI49+'шк 2'!CR49:DI49+'шк 4'!CR49:DI49+'шк 5'!CR49:DI49+'шк Оремиф'!CR49:DI49+УПК!CR49+ППМС!CR49</f>
        <v>0</v>
      </c>
      <c r="CS49" s="326"/>
      <c r="CT49" s="326"/>
      <c r="CU49" s="326"/>
      <c r="CV49" s="326"/>
      <c r="CW49" s="326"/>
      <c r="CX49" s="326"/>
      <c r="CY49" s="326"/>
      <c r="CZ49" s="326"/>
      <c r="DA49" s="326"/>
      <c r="DB49" s="326"/>
      <c r="DC49" s="326"/>
      <c r="DD49" s="326"/>
      <c r="DE49" s="326"/>
      <c r="DF49" s="326"/>
      <c r="DG49" s="326"/>
      <c r="DH49" s="326"/>
      <c r="DI49" s="327"/>
      <c r="DJ49" s="325">
        <f>дс2!DJ49+'дс 9'!DJ49:EA49+'дс 15'!DJ49:EA49+'дс 16'!DJ49:EA49+'дс 23'!DJ49:EA49+'дс 25'!DJ49:EA49+'дс 34'!DJ49:EA49+'дс 36'!DJ49:EA49+'дс 39'!DJ49:EA49+'дс 40'!DJ49:EA49+'дс 41'!DJ49:EA49+'дс 42'!DJ49:EA49+'дс 44'!DJ49:EA49+'дс 46'!DJ49:EA49+'шк 1'!DJ49:EA49+'шк 2'!DJ49:EA49+'шк 4'!DJ49:EA49+'шк 5'!DJ49:EA49+'шк Оремиф'!DJ49:EA49+УПК!DJ49+ППМС!DJ49</f>
        <v>362579.36999999994</v>
      </c>
      <c r="DK49" s="326"/>
      <c r="DL49" s="326"/>
      <c r="DM49" s="326"/>
      <c r="DN49" s="326"/>
      <c r="DO49" s="326"/>
      <c r="DP49" s="326"/>
      <c r="DQ49" s="326"/>
      <c r="DR49" s="326"/>
      <c r="DS49" s="326"/>
      <c r="DT49" s="326"/>
      <c r="DU49" s="326"/>
      <c r="DV49" s="326"/>
      <c r="DW49" s="326"/>
      <c r="DX49" s="326"/>
      <c r="DY49" s="326"/>
      <c r="DZ49" s="326"/>
      <c r="EA49" s="327"/>
      <c r="EB49" s="331">
        <f>дс2!EB49+'дс 9'!EB49:ES49+'дс 15'!EB49:ES49+'дс 16'!EB49:ES49+'дс 23'!EB49:ES49+'дс 25'!EB49:ES49+'дс 34'!EB49:ES49+'дс 36'!EB49:ES49+'дс 39'!EB49:ES49+'дс 40'!EB49:ES49+'дс 41'!EB49:ES49+'дс 42'!EB49:ES49+'дс 44'!EB49:ES49+'дс 46'!EB49:ES49+'шк 1'!EB49:ES49+'шк 2'!EB49:ES49+'шк 4'!EB49:ES49+'шк 5'!EB49:ES49+'шк Оремиф'!EB49:ES49+УПК!EB49+ППМС!EB49</f>
        <v>0</v>
      </c>
      <c r="EC49" s="332"/>
      <c r="ED49" s="332"/>
      <c r="EE49" s="332"/>
      <c r="EF49" s="332"/>
      <c r="EG49" s="332"/>
      <c r="EH49" s="332"/>
      <c r="EI49" s="332"/>
      <c r="EJ49" s="332"/>
      <c r="EK49" s="332"/>
      <c r="EL49" s="332"/>
      <c r="EM49" s="332"/>
      <c r="EN49" s="332"/>
      <c r="EO49" s="332"/>
      <c r="EP49" s="332"/>
      <c r="EQ49" s="332"/>
      <c r="ER49" s="332"/>
      <c r="ES49" s="333"/>
      <c r="ET49" s="331">
        <f>дс2!ET49+'дс 9'!ET49:FK49+'дс 15'!ET49:FK49+'дс 16'!ET49:FK49+'дс 23'!ET49:FK49+'дс 25'!ET49:FK49+'дс 34'!ET49:FK49+'дс 36'!ET49:FK49+'дс 39'!ET49:FK49+'дс 40'!ET49:FK49+'дс 41'!ET49:FK49+'дс 42'!ET49:FK49+'дс 44'!ET49:FK49+'дс 46'!ET49:FK49+'шк 1'!ET49:FK49+'шк 2'!ET49:FK49+'шк 4'!ET49:FK49+'шк 5'!ET49:FK49+'шк Оремиф'!ET49:FK49+УПК!ET49+ППМС!ET49</f>
        <v>362579.36999999994</v>
      </c>
      <c r="EU49" s="332"/>
      <c r="EV49" s="332"/>
      <c r="EW49" s="332"/>
      <c r="EX49" s="332"/>
      <c r="EY49" s="332"/>
      <c r="EZ49" s="332"/>
      <c r="FA49" s="332"/>
      <c r="FB49" s="332"/>
      <c r="FC49" s="332"/>
      <c r="FD49" s="332"/>
      <c r="FE49" s="332"/>
      <c r="FF49" s="332"/>
      <c r="FG49" s="332"/>
      <c r="FH49" s="332"/>
      <c r="FI49" s="332"/>
      <c r="FJ49" s="332"/>
      <c r="FK49" s="333"/>
      <c r="FM49" s="235">
        <v>362579.37</v>
      </c>
      <c r="FN49" s="236"/>
      <c r="FO49" s="236"/>
      <c r="FP49" s="236"/>
      <c r="FQ49" s="236"/>
      <c r="FR49" s="236"/>
      <c r="FS49" s="236"/>
      <c r="FT49" s="236"/>
      <c r="FU49" s="236"/>
      <c r="FV49" s="236"/>
      <c r="FW49" s="236"/>
      <c r="FX49" s="236"/>
      <c r="FY49" s="236"/>
      <c r="FZ49" s="236"/>
      <c r="GA49" s="236"/>
      <c r="GB49" s="236"/>
      <c r="GC49" s="236"/>
      <c r="GD49" s="237"/>
    </row>
    <row r="50" spans="1:186" ht="12" customHeight="1" thickBot="1">
      <c r="A50" s="142" t="s">
        <v>43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3"/>
      <c r="BZ50" s="82"/>
      <c r="CA50" s="83"/>
      <c r="CB50" s="83"/>
      <c r="CC50" s="83"/>
      <c r="CD50" s="83"/>
      <c r="CE50" s="83"/>
      <c r="CF50" s="84"/>
      <c r="CG50" s="76"/>
      <c r="CH50" s="77"/>
      <c r="CI50" s="77"/>
      <c r="CJ50" s="77"/>
      <c r="CK50" s="77"/>
      <c r="CL50" s="77"/>
      <c r="CM50" s="77"/>
      <c r="CN50" s="77"/>
      <c r="CO50" s="77"/>
      <c r="CP50" s="77"/>
      <c r="CQ50" s="78"/>
      <c r="CR50" s="341"/>
      <c r="CS50" s="342"/>
      <c r="CT50" s="342"/>
      <c r="CU50" s="342"/>
      <c r="CV50" s="342"/>
      <c r="CW50" s="342"/>
      <c r="CX50" s="342"/>
      <c r="CY50" s="342"/>
      <c r="CZ50" s="342"/>
      <c r="DA50" s="342"/>
      <c r="DB50" s="342"/>
      <c r="DC50" s="342"/>
      <c r="DD50" s="342"/>
      <c r="DE50" s="342"/>
      <c r="DF50" s="342"/>
      <c r="DG50" s="342"/>
      <c r="DH50" s="342"/>
      <c r="DI50" s="343"/>
      <c r="DJ50" s="341"/>
      <c r="DK50" s="342"/>
      <c r="DL50" s="342"/>
      <c r="DM50" s="342"/>
      <c r="DN50" s="342"/>
      <c r="DO50" s="342"/>
      <c r="DP50" s="342"/>
      <c r="DQ50" s="342"/>
      <c r="DR50" s="342"/>
      <c r="DS50" s="342"/>
      <c r="DT50" s="342"/>
      <c r="DU50" s="342"/>
      <c r="DV50" s="342"/>
      <c r="DW50" s="342"/>
      <c r="DX50" s="342"/>
      <c r="DY50" s="342"/>
      <c r="DZ50" s="342"/>
      <c r="EA50" s="343"/>
      <c r="EB50" s="338"/>
      <c r="EC50" s="339"/>
      <c r="ED50" s="339"/>
      <c r="EE50" s="339"/>
      <c r="EF50" s="339"/>
      <c r="EG50" s="339"/>
      <c r="EH50" s="339"/>
      <c r="EI50" s="339"/>
      <c r="EJ50" s="339"/>
      <c r="EK50" s="339"/>
      <c r="EL50" s="339"/>
      <c r="EM50" s="339"/>
      <c r="EN50" s="339"/>
      <c r="EO50" s="339"/>
      <c r="EP50" s="339"/>
      <c r="EQ50" s="339"/>
      <c r="ER50" s="339"/>
      <c r="ES50" s="340"/>
      <c r="ET50" s="338"/>
      <c r="EU50" s="339"/>
      <c r="EV50" s="339"/>
      <c r="EW50" s="339"/>
      <c r="EX50" s="339"/>
      <c r="EY50" s="339"/>
      <c r="EZ50" s="339"/>
      <c r="FA50" s="339"/>
      <c r="FB50" s="339"/>
      <c r="FC50" s="339"/>
      <c r="FD50" s="339"/>
      <c r="FE50" s="339"/>
      <c r="FF50" s="339"/>
      <c r="FG50" s="339"/>
      <c r="FH50" s="339"/>
      <c r="FI50" s="339"/>
      <c r="FJ50" s="339"/>
      <c r="FK50" s="340"/>
      <c r="FM50" s="238"/>
      <c r="FN50" s="239"/>
      <c r="FO50" s="239"/>
      <c r="FP50" s="239"/>
      <c r="FQ50" s="239"/>
      <c r="FR50" s="239"/>
      <c r="FS50" s="239"/>
      <c r="FT50" s="239"/>
      <c r="FU50" s="239"/>
      <c r="FV50" s="239"/>
      <c r="FW50" s="239"/>
      <c r="FX50" s="239"/>
      <c r="FY50" s="239"/>
      <c r="FZ50" s="239"/>
      <c r="GA50" s="239"/>
      <c r="GB50" s="239"/>
      <c r="GC50" s="239"/>
      <c r="GD50" s="240"/>
    </row>
    <row r="51" spans="1:186" ht="15" customHeight="1" thickBot="1">
      <c r="A51" s="144" t="s">
        <v>44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5"/>
      <c r="BZ51" s="65" t="s">
        <v>38</v>
      </c>
      <c r="CA51" s="66"/>
      <c r="CB51" s="66"/>
      <c r="CC51" s="66"/>
      <c r="CD51" s="66"/>
      <c r="CE51" s="66"/>
      <c r="CF51" s="66"/>
      <c r="CG51" s="97">
        <v>222</v>
      </c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324">
        <f>дс2!CR51+'дс 9'!CR51:DI51+'дс 15'!CR51:DI51+'дс 16'!CR51:DI51+'дс 23'!CR51:DI51+'дс 25'!CR51:DI51+'дс 34'!CR51:DI51+'дс 36'!CR51:DI51+'дс 39'!CR51:DI51+'дс 40'!CR51:DI51+'дс 41'!CR51:DI51+'дс 42'!CR51:DI51+'дс 44'!CR51:DI51+'дс 46'!CR51:DI51+'шк 1'!CR51:DI51+'шк 2'!CR51:DI51+'шк 4'!CR51:DI51+'шк 5'!CR51:DI51+'шк Оремиф'!CR51:DI51+УПК!CR51+ППМС!CR51</f>
        <v>415292.23</v>
      </c>
      <c r="CS51" s="324"/>
      <c r="CT51" s="324"/>
      <c r="CU51" s="324"/>
      <c r="CV51" s="324"/>
      <c r="CW51" s="324"/>
      <c r="CX51" s="324"/>
      <c r="CY51" s="324"/>
      <c r="CZ51" s="324"/>
      <c r="DA51" s="324"/>
      <c r="DB51" s="324"/>
      <c r="DC51" s="324"/>
      <c r="DD51" s="324"/>
      <c r="DE51" s="324"/>
      <c r="DF51" s="324"/>
      <c r="DG51" s="324"/>
      <c r="DH51" s="324"/>
      <c r="DI51" s="324"/>
      <c r="DJ51" s="324">
        <f>дс2!DJ51+'дс 9'!DJ51:EA51+'дс 15'!DJ51:EA51+'дс 16'!DJ51:EA51+'дс 23'!DJ51:EA51+'дс 25'!DJ51:EA51+'дс 34'!DJ51:EA51+'дс 36'!DJ51:EA51+'дс 39'!DJ51:EA51+'дс 40'!DJ51:EA51+'дс 41'!DJ51:EA51+'дс 42'!DJ51:EA51+'дс 44'!DJ51:EA51+'дс 46'!DJ51:EA51+'шк 1'!DJ51:EA51+'шк 2'!DJ51:EA51+'шк 4'!DJ51:EA51+'шк 5'!DJ51:EA51+'шк Оремиф'!DJ51:EA51+УПК!DJ51+ППМС!DJ51</f>
        <v>224895.56</v>
      </c>
      <c r="DK51" s="324"/>
      <c r="DL51" s="324"/>
      <c r="DM51" s="324"/>
      <c r="DN51" s="324"/>
      <c r="DO51" s="324"/>
      <c r="DP51" s="324"/>
      <c r="DQ51" s="324"/>
      <c r="DR51" s="324"/>
      <c r="DS51" s="324"/>
      <c r="DT51" s="324"/>
      <c r="DU51" s="324"/>
      <c r="DV51" s="324"/>
      <c r="DW51" s="324"/>
      <c r="DX51" s="324"/>
      <c r="DY51" s="324"/>
      <c r="DZ51" s="324"/>
      <c r="EA51" s="324"/>
      <c r="EB51" s="254">
        <f>дс2!EB51+'дс 9'!EB51:ES51+'дс 15'!EB51:ES51+'дс 16'!EB51:ES51+'дс 23'!EB51:ES51+'дс 25'!EB51:ES51+'дс 34'!EB51:ES51+'дс 36'!EB51:ES51+'дс 39'!EB51:ES51+'дс 40'!EB51:ES51+'дс 41'!EB51:ES51+'дс 42'!EB51:ES51+'дс 44'!EB51:ES51+'дс 46'!EB51:ES51+'шк 1'!EB51:ES51+'шк 2'!EB51:ES51+'шк 4'!EB51:ES51+'шк 5'!EB51:ES51+'шк Оремиф'!EB51:ES51+УПК!EB51+ППМС!EB51</f>
        <v>0</v>
      </c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4">
        <f>дс2!ET51+'дс 9'!ET51:FK51+'дс 15'!ET51:FK51+'дс 16'!ET51:FK51+'дс 23'!ET51:FK51+'дс 25'!ET51:FK51+'дс 34'!ET51:FK51+'дс 36'!ET51:FK51+'дс 39'!ET51:FK51+'дс 40'!ET51:FK51+'дс 41'!ET51:FK51+'дс 42'!ET51:FK51+'дс 44'!ET51:FK51+'дс 46'!ET51:FK51+'шк 1'!ET51:FK51+'шк 2'!ET51:FK51+'шк 4'!ET51:FK51+'шк 5'!ET51:FK51+'шк Оремиф'!ET51:FK51+УПК!ET51+ППМС!ET51</f>
        <v>640187.79</v>
      </c>
      <c r="EU51" s="254"/>
      <c r="EV51" s="254"/>
      <c r="EW51" s="254"/>
      <c r="EX51" s="254"/>
      <c r="EY51" s="254"/>
      <c r="EZ51" s="254"/>
      <c r="FA51" s="254"/>
      <c r="FB51" s="254"/>
      <c r="FC51" s="254"/>
      <c r="FD51" s="254"/>
      <c r="FE51" s="254"/>
      <c r="FF51" s="254"/>
      <c r="FG51" s="254"/>
      <c r="FH51" s="254"/>
      <c r="FI51" s="254"/>
      <c r="FJ51" s="254"/>
      <c r="FK51" s="254"/>
      <c r="FM51" s="250">
        <v>224895.56</v>
      </c>
      <c r="FN51" s="250"/>
      <c r="FO51" s="250"/>
      <c r="FP51" s="250"/>
      <c r="FQ51" s="250"/>
      <c r="FR51" s="250"/>
      <c r="FS51" s="250"/>
      <c r="FT51" s="250"/>
      <c r="FU51" s="250"/>
      <c r="FV51" s="250"/>
      <c r="FW51" s="250"/>
      <c r="FX51" s="250"/>
      <c r="FY51" s="250"/>
      <c r="FZ51" s="250"/>
      <c r="GA51" s="250"/>
      <c r="GB51" s="250"/>
      <c r="GC51" s="250"/>
      <c r="GD51" s="250"/>
    </row>
    <row r="52" spans="1:186" ht="15" customHeight="1" thickBot="1">
      <c r="A52" s="144" t="s">
        <v>45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5"/>
      <c r="BZ52" s="65" t="s">
        <v>39</v>
      </c>
      <c r="CA52" s="66"/>
      <c r="CB52" s="66"/>
      <c r="CC52" s="66"/>
      <c r="CD52" s="66"/>
      <c r="CE52" s="66"/>
      <c r="CF52" s="66"/>
      <c r="CG52" s="97">
        <v>223</v>
      </c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324">
        <f>дс2!CR52+'дс 9'!CR52:DI52+'дс 15'!CR52:DI52+'дс 16'!CR52:DI52+'дс 23'!CR52:DI52+'дс 25'!CR52:DI52+'дс 34'!CR52:DI52+'дс 36'!CR52:DI52+'дс 39'!CR52:DI52+'дс 40'!CR52:DI52+'дс 41'!CR52:DI52+'дс 42'!CR52:DI52+'дс 44'!CR52:DI52+'дс 46'!CR52:DI52+'шк 1'!CR52:DI52+'шк 2'!CR52:DI52+'шк 4'!CR52:DI52+'шк 5'!CR52:DI52+'шк Оремиф'!CR52:DI52+УПК!CR52+ППМС!CR52</f>
        <v>0</v>
      </c>
      <c r="CS52" s="324"/>
      <c r="CT52" s="324"/>
      <c r="CU52" s="324"/>
      <c r="CV52" s="324"/>
      <c r="CW52" s="324"/>
      <c r="CX52" s="324"/>
      <c r="CY52" s="324"/>
      <c r="CZ52" s="324"/>
      <c r="DA52" s="324"/>
      <c r="DB52" s="324"/>
      <c r="DC52" s="324"/>
      <c r="DD52" s="324"/>
      <c r="DE52" s="324"/>
      <c r="DF52" s="324"/>
      <c r="DG52" s="324"/>
      <c r="DH52" s="324"/>
      <c r="DI52" s="324"/>
      <c r="DJ52" s="324">
        <f>дс2!DJ52+'дс 9'!DJ52:EA52+'дс 15'!DJ52:EA52+'дс 16'!DJ52:EA52+'дс 23'!DJ52:EA52+'дс 25'!DJ52:EA52+'дс 34'!DJ52:EA52+'дс 36'!DJ52:EA52+'дс 39'!DJ52:EA52+'дс 40'!DJ52:EA52+'дс 41'!DJ52:EA52+'дс 42'!DJ52:EA52+'дс 44'!DJ52:EA52+'дс 46'!DJ52:EA52+'шк 1'!DJ52:EA52+'шк 2'!DJ52:EA52+'шк 4'!DJ52:EA52+'шк 5'!DJ52:EA52+'шк Оремиф'!DJ52:EA52+УПК!DJ52+ППМС!DJ52</f>
        <v>31787797.620000001</v>
      </c>
      <c r="DK52" s="324"/>
      <c r="DL52" s="324"/>
      <c r="DM52" s="324"/>
      <c r="DN52" s="324"/>
      <c r="DO52" s="324"/>
      <c r="DP52" s="324"/>
      <c r="DQ52" s="324"/>
      <c r="DR52" s="324"/>
      <c r="DS52" s="324"/>
      <c r="DT52" s="324"/>
      <c r="DU52" s="324"/>
      <c r="DV52" s="324"/>
      <c r="DW52" s="324"/>
      <c r="DX52" s="324"/>
      <c r="DY52" s="324"/>
      <c r="DZ52" s="324"/>
      <c r="EA52" s="324"/>
      <c r="EB52" s="254">
        <f>дс2!EB52+'дс 9'!EB52:ES52+'дс 15'!EB52:ES52+'дс 16'!EB52:ES52+'дс 23'!EB52:ES52+'дс 25'!EB52:ES52+'дс 34'!EB52:ES52+'дс 36'!EB52:ES52+'дс 39'!EB52:ES52+'дс 40'!EB52:ES52+'дс 41'!EB52:ES52+'дс 42'!EB52:ES52+'дс 44'!EB52:ES52+'дс 46'!EB52:ES52+'шк 1'!EB52:ES52+'шк 2'!EB52:ES52+'шк 4'!EB52:ES52+'шк 5'!EB52:ES52+'шк Оремиф'!EB52:ES52+УПК!EB52+ППМС!EB52</f>
        <v>0</v>
      </c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4">
        <f>дс2!ET52+'дс 9'!ET52:FK52+'дс 15'!ET52:FK52+'дс 16'!ET52:FK52+'дс 23'!ET52:FK52+'дс 25'!ET52:FK52+'дс 34'!ET52:FK52+'дс 36'!ET52:FK52+'дс 39'!ET52:FK52+'дс 40'!ET52:FK52+'дс 41'!ET52:FK52+'дс 42'!ET52:FK52+'дс 44'!ET52:FK52+'дс 46'!ET52:FK52+'шк 1'!ET52:FK52+'шк 2'!ET52:FK52+'шк 4'!ET52:FK52+'шк 5'!ET52:FK52+'шк Оремиф'!ET52:FK52+УПК!ET52+ППМС!ET52</f>
        <v>31787797.620000001</v>
      </c>
      <c r="EU52" s="254"/>
      <c r="EV52" s="254"/>
      <c r="EW52" s="254"/>
      <c r="EX52" s="254"/>
      <c r="EY52" s="254"/>
      <c r="EZ52" s="254"/>
      <c r="FA52" s="254"/>
      <c r="FB52" s="254"/>
      <c r="FC52" s="254"/>
      <c r="FD52" s="254"/>
      <c r="FE52" s="254"/>
      <c r="FF52" s="254"/>
      <c r="FG52" s="254"/>
      <c r="FH52" s="254"/>
      <c r="FI52" s="254"/>
      <c r="FJ52" s="254"/>
      <c r="FK52" s="254"/>
      <c r="FM52" s="250">
        <v>31787797.620000001</v>
      </c>
      <c r="FN52" s="250"/>
      <c r="FO52" s="250"/>
      <c r="FP52" s="250"/>
      <c r="FQ52" s="250"/>
      <c r="FR52" s="250"/>
      <c r="FS52" s="250"/>
      <c r="FT52" s="250"/>
      <c r="FU52" s="250"/>
      <c r="FV52" s="250"/>
      <c r="FW52" s="250"/>
      <c r="FX52" s="250"/>
      <c r="FY52" s="250"/>
      <c r="FZ52" s="250"/>
      <c r="GA52" s="250"/>
      <c r="GB52" s="250"/>
      <c r="GC52" s="250"/>
      <c r="GD52" s="250"/>
    </row>
    <row r="53" spans="1:186" ht="15" customHeight="1" thickBot="1">
      <c r="A53" s="144" t="s">
        <v>46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5"/>
      <c r="BZ53" s="65" t="s">
        <v>40</v>
      </c>
      <c r="CA53" s="66"/>
      <c r="CB53" s="66"/>
      <c r="CC53" s="66"/>
      <c r="CD53" s="66"/>
      <c r="CE53" s="66"/>
      <c r="CF53" s="66"/>
      <c r="CG53" s="97">
        <v>224</v>
      </c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324">
        <f>дс2!CR53+'дс 9'!CR53:DI53+'дс 15'!CR53:DI53+'дс 16'!CR53:DI53+'дс 23'!CR53:DI53+'дс 25'!CR53:DI53+'дс 34'!CR53:DI53+'дс 36'!CR53:DI53+'дс 39'!CR53:DI53+'дс 40'!CR53:DI53+'дс 41'!CR53:DI53+'дс 42'!CR53:DI53+'дс 44'!CR53:DI53+'дс 46'!CR53:DI53+'шк 1'!CR53:DI53+'шк 2'!CR53:DI53+'шк 4'!CR53:DI53+'шк 5'!CR53:DI53+'шк Оремиф'!CR53:DI53+УПК!CR53+ППМС!CR53</f>
        <v>0</v>
      </c>
      <c r="CS53" s="324"/>
      <c r="CT53" s="324"/>
      <c r="CU53" s="324"/>
      <c r="CV53" s="324"/>
      <c r="CW53" s="324"/>
      <c r="CX53" s="324"/>
      <c r="CY53" s="324"/>
      <c r="CZ53" s="324"/>
      <c r="DA53" s="324"/>
      <c r="DB53" s="324"/>
      <c r="DC53" s="324"/>
      <c r="DD53" s="324"/>
      <c r="DE53" s="324"/>
      <c r="DF53" s="324"/>
      <c r="DG53" s="324"/>
      <c r="DH53" s="324"/>
      <c r="DI53" s="324"/>
      <c r="DJ53" s="324">
        <f>дс2!DJ53+'дс 9'!DJ53:EA53+'дс 15'!DJ53:EA53+'дс 16'!DJ53:EA53+'дс 23'!DJ53:EA53+'дс 25'!DJ53:EA53+'дс 34'!DJ53:EA53+'дс 36'!DJ53:EA53+'дс 39'!DJ53:EA53+'дс 40'!DJ53:EA53+'дс 41'!DJ53:EA53+'дс 42'!DJ53:EA53+'дс 44'!DJ53:EA53+'дс 46'!DJ53:EA53+'шк 1'!DJ53:EA53+'шк 2'!DJ53:EA53+'шк 4'!DJ53:EA53+'шк 5'!DJ53:EA53+'шк Оремиф'!DJ53:EA53+УПК!DJ53+ППМС!DJ53</f>
        <v>15000</v>
      </c>
      <c r="DK53" s="324"/>
      <c r="DL53" s="324"/>
      <c r="DM53" s="324"/>
      <c r="DN53" s="324"/>
      <c r="DO53" s="324"/>
      <c r="DP53" s="324"/>
      <c r="DQ53" s="324"/>
      <c r="DR53" s="324"/>
      <c r="DS53" s="324"/>
      <c r="DT53" s="324"/>
      <c r="DU53" s="324"/>
      <c r="DV53" s="324"/>
      <c r="DW53" s="324"/>
      <c r="DX53" s="324"/>
      <c r="DY53" s="324"/>
      <c r="DZ53" s="324"/>
      <c r="EA53" s="324"/>
      <c r="EB53" s="254">
        <f>дс2!EB53+'дс 9'!EB53:ES53+'дс 15'!EB53:ES53+'дс 16'!EB53:ES53+'дс 23'!EB53:ES53+'дс 25'!EB53:ES53+'дс 34'!EB53:ES53+'дс 36'!EB53:ES53+'дс 39'!EB53:ES53+'дс 40'!EB53:ES53+'дс 41'!EB53:ES53+'дс 42'!EB53:ES53+'дс 44'!EB53:ES53+'дс 46'!EB53:ES53+'шк 1'!EB53:ES53+'шк 2'!EB53:ES53+'шк 4'!EB53:ES53+'шк 5'!EB53:ES53+'шк Оремиф'!EB53:ES53+УПК!EB53+ППМС!EB53</f>
        <v>0</v>
      </c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4">
        <f>дс2!ET53+'дс 9'!ET53:FK53+'дс 15'!ET53:FK53+'дс 16'!ET53:FK53+'дс 23'!ET53:FK53+'дс 25'!ET53:FK53+'дс 34'!ET53:FK53+'дс 36'!ET53:FK53+'дс 39'!ET53:FK53+'дс 40'!ET53:FK53+'дс 41'!ET53:FK53+'дс 42'!ET53:FK53+'дс 44'!ET53:FK53+'дс 46'!ET53:FK53+'шк 1'!ET53:FK53+'шк 2'!ET53:FK53+'шк 4'!ET53:FK53+'шк 5'!ET53:FK53+'шк Оремиф'!ET53:FK53+УПК!ET53+ППМС!ET53</f>
        <v>15000</v>
      </c>
      <c r="EU53" s="254"/>
      <c r="EV53" s="254"/>
      <c r="EW53" s="254"/>
      <c r="EX53" s="254"/>
      <c r="EY53" s="254"/>
      <c r="EZ53" s="254"/>
      <c r="FA53" s="254"/>
      <c r="FB53" s="254"/>
      <c r="FC53" s="254"/>
      <c r="FD53" s="254"/>
      <c r="FE53" s="254"/>
      <c r="FF53" s="254"/>
      <c r="FG53" s="254"/>
      <c r="FH53" s="254"/>
      <c r="FI53" s="254"/>
      <c r="FJ53" s="254"/>
      <c r="FK53" s="254"/>
      <c r="FM53" s="250">
        <v>15000</v>
      </c>
      <c r="FN53" s="250"/>
      <c r="FO53" s="250"/>
      <c r="FP53" s="250"/>
      <c r="FQ53" s="250"/>
      <c r="FR53" s="250"/>
      <c r="FS53" s="250"/>
      <c r="FT53" s="250"/>
      <c r="FU53" s="250"/>
      <c r="FV53" s="250"/>
      <c r="FW53" s="250"/>
      <c r="FX53" s="250"/>
      <c r="FY53" s="250"/>
      <c r="FZ53" s="250"/>
      <c r="GA53" s="250"/>
      <c r="GB53" s="250"/>
      <c r="GC53" s="250"/>
      <c r="GD53" s="250"/>
    </row>
    <row r="54" spans="1:186" ht="15" customHeight="1" thickBot="1">
      <c r="A54" s="144" t="s">
        <v>150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5"/>
      <c r="BZ54" s="65" t="s">
        <v>41</v>
      </c>
      <c r="CA54" s="66"/>
      <c r="CB54" s="66"/>
      <c r="CC54" s="66"/>
      <c r="CD54" s="66"/>
      <c r="CE54" s="66"/>
      <c r="CF54" s="66"/>
      <c r="CG54" s="97">
        <v>225</v>
      </c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324">
        <f>дс2!CR54+'дс 9'!CR54:DI54+'дс 15'!CR54:DI54+'дс 16'!CR54:DI54+'дс 23'!CR54:DI54+'дс 25'!CR54:DI54+'дс 34'!CR54:DI54+'дс 36'!CR54:DI54+'дс 39'!CR54:DI54+'дс 40'!CR54:DI54+'дс 41'!CR54:DI54+'дс 42'!CR54:DI54+'дс 44'!CR54:DI54+'дс 46'!CR54:DI54+'шк 1'!CR54:DI54+'шк 2'!CR54:DI54+'шк 4'!CR54:DI54+'шк 5'!CR54:DI54+'шк Оремиф'!CR54:DI54+УПК!CR54+ППМС!CR54</f>
        <v>7373354</v>
      </c>
      <c r="CS54" s="324"/>
      <c r="CT54" s="324"/>
      <c r="CU54" s="324"/>
      <c r="CV54" s="324"/>
      <c r="CW54" s="324"/>
      <c r="CX54" s="324"/>
      <c r="CY54" s="324"/>
      <c r="CZ54" s="324"/>
      <c r="DA54" s="324"/>
      <c r="DB54" s="324"/>
      <c r="DC54" s="324"/>
      <c r="DD54" s="324"/>
      <c r="DE54" s="324"/>
      <c r="DF54" s="324"/>
      <c r="DG54" s="324"/>
      <c r="DH54" s="324"/>
      <c r="DI54" s="324"/>
      <c r="DJ54" s="324">
        <f>дс2!DJ54+'дс 9'!DJ54:EA54+'дс 15'!DJ54:EA54+'дс 16'!DJ54:EA54+'дс 23'!DJ54:EA54+'дс 25'!DJ54:EA54+'дс 34'!DJ54:EA54+'дс 36'!DJ54:EA54+'дс 39'!DJ54:EA54+'дс 40'!DJ54:EA54+'дс 41'!DJ54:EA54+'дс 42'!DJ54:EA54+'дс 44'!DJ54:EA54+'дс 46'!DJ54:EA54+'шк 1'!DJ54:EA54+'шк 2'!DJ54:EA54+'шк 4'!DJ54:EA54+'шк 5'!DJ54:EA54+'шк Оремиф'!DJ54:EA54+УПК!DJ54+ППМС!DJ54</f>
        <v>4976654.58</v>
      </c>
      <c r="DK54" s="324"/>
      <c r="DL54" s="324"/>
      <c r="DM54" s="324"/>
      <c r="DN54" s="324"/>
      <c r="DO54" s="324"/>
      <c r="DP54" s="324"/>
      <c r="DQ54" s="324"/>
      <c r="DR54" s="324"/>
      <c r="DS54" s="324"/>
      <c r="DT54" s="324"/>
      <c r="DU54" s="324"/>
      <c r="DV54" s="324"/>
      <c r="DW54" s="324"/>
      <c r="DX54" s="324"/>
      <c r="DY54" s="324"/>
      <c r="DZ54" s="324"/>
      <c r="EA54" s="324"/>
      <c r="EB54" s="254">
        <f>дс2!EB54+'дс 9'!EB54:ES54+'дс 15'!EB54:ES54+'дс 16'!EB54:ES54+'дс 23'!EB54:ES54+'дс 25'!EB54:ES54+'дс 34'!EB54:ES54+'дс 36'!EB54:ES54+'дс 39'!EB54:ES54+'дс 40'!EB54:ES54+'дс 41'!EB54:ES54+'дс 42'!EB54:ES54+'дс 44'!EB54:ES54+'дс 46'!EB54:ES54+'шк 1'!EB54:ES54+'шк 2'!EB54:ES54+'шк 4'!EB54:ES54+'шк 5'!EB54:ES54+'шк Оремиф'!EB54:ES54+УПК!EB54+ППМС!EB54</f>
        <v>0</v>
      </c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4">
        <f>дс2!ET54+'дс 9'!ET54:FK54+'дс 15'!ET54:FK54+'дс 16'!ET54:FK54+'дс 23'!ET54:FK54+'дс 25'!ET54:FK54+'дс 34'!ET54:FK54+'дс 36'!ET54:FK54+'дс 39'!ET54:FK54+'дс 40'!ET54:FK54+'дс 41'!ET54:FK54+'дс 42'!ET54:FK54+'дс 44'!ET54:FK54+'дс 46'!ET54:FK54+'шк 1'!ET54:FK54+'шк 2'!ET54:FK54+'шк 4'!ET54:FK54+'шк 5'!ET54:FK54+'шк Оремиф'!ET54:FK54+УПК!ET54+ППМС!ET54</f>
        <v>12350008.580000002</v>
      </c>
      <c r="EU54" s="254"/>
      <c r="EV54" s="254"/>
      <c r="EW54" s="254"/>
      <c r="EX54" s="254"/>
      <c r="EY54" s="254"/>
      <c r="EZ54" s="254"/>
      <c r="FA54" s="254"/>
      <c r="FB54" s="254"/>
      <c r="FC54" s="254"/>
      <c r="FD54" s="254"/>
      <c r="FE54" s="254"/>
      <c r="FF54" s="254"/>
      <c r="FG54" s="254"/>
      <c r="FH54" s="254"/>
      <c r="FI54" s="254"/>
      <c r="FJ54" s="254"/>
      <c r="FK54" s="254"/>
      <c r="FM54" s="250">
        <v>4976654.58</v>
      </c>
      <c r="FN54" s="250"/>
      <c r="FO54" s="250"/>
      <c r="FP54" s="250"/>
      <c r="FQ54" s="250"/>
      <c r="FR54" s="250"/>
      <c r="FS54" s="250"/>
      <c r="FT54" s="250"/>
      <c r="FU54" s="250"/>
      <c r="FV54" s="250"/>
      <c r="FW54" s="250"/>
      <c r="FX54" s="250"/>
      <c r="FY54" s="250"/>
      <c r="FZ54" s="250"/>
      <c r="GA54" s="250"/>
      <c r="GB54" s="250"/>
      <c r="GC54" s="250"/>
      <c r="GD54" s="250"/>
    </row>
    <row r="55" spans="1:186" ht="15" customHeight="1" thickBot="1">
      <c r="A55" s="144" t="s">
        <v>151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5"/>
      <c r="BZ55" s="65" t="s">
        <v>42</v>
      </c>
      <c r="CA55" s="66"/>
      <c r="CB55" s="66"/>
      <c r="CC55" s="66"/>
      <c r="CD55" s="66"/>
      <c r="CE55" s="66"/>
      <c r="CF55" s="66"/>
      <c r="CG55" s="97">
        <v>226</v>
      </c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324">
        <f>дс2!CR55+'дс 9'!CR55:DI55+'дс 15'!CR55:DI55+'дс 16'!CR55:DI55+'дс 23'!CR55:DI55+'дс 25'!CR55:DI55+'дс 34'!CR55:DI55+'дс 36'!CR55:DI55+'дс 39'!CR55:DI55+'дс 40'!CR55:DI55+'дс 41'!CR55:DI55+'дс 42'!CR55:DI55+'дс 44'!CR55:DI55+'дс 46'!CR55:DI55+'шк 1'!CR55:DI55+'шк 2'!CR55:DI55+'шк 4'!CR55:DI55+'шк 5'!CR55:DI55+'шк Оремиф'!CR55:DI55+УПК!CR55+ППМС!CR55</f>
        <v>102052.91</v>
      </c>
      <c r="CS55" s="324"/>
      <c r="CT55" s="324"/>
      <c r="CU55" s="324"/>
      <c r="CV55" s="324"/>
      <c r="CW55" s="324"/>
      <c r="CX55" s="324"/>
      <c r="CY55" s="324"/>
      <c r="CZ55" s="324"/>
      <c r="DA55" s="324"/>
      <c r="DB55" s="324"/>
      <c r="DC55" s="324"/>
      <c r="DD55" s="324"/>
      <c r="DE55" s="324"/>
      <c r="DF55" s="324"/>
      <c r="DG55" s="324"/>
      <c r="DH55" s="324"/>
      <c r="DI55" s="324"/>
      <c r="DJ55" s="324">
        <f>дс2!DJ55+'дс 9'!DJ55:EA55+'дс 15'!DJ55:EA55+'дс 16'!DJ55:EA55+'дс 23'!DJ55:EA55+'дс 25'!DJ55:EA55+'дс 34'!DJ55:EA55+'дс 36'!DJ55:EA55+'дс 39'!DJ55:EA55+'дс 40'!DJ55:EA55+'дс 41'!DJ55:EA55+'дс 42'!DJ55:EA55+'дс 44'!DJ55:EA55+'дс 46'!DJ55:EA55+'шк 1'!DJ55:EA55+'шк 2'!DJ55:EA55+'шк 4'!DJ55:EA55+'шк 5'!DJ55:EA55+'шк Оремиф'!DJ55:EA55+УПК!DJ55+ППМС!DJ55</f>
        <v>6611180.4199999999</v>
      </c>
      <c r="DK55" s="324"/>
      <c r="DL55" s="324"/>
      <c r="DM55" s="324"/>
      <c r="DN55" s="324"/>
      <c r="DO55" s="324"/>
      <c r="DP55" s="324"/>
      <c r="DQ55" s="324"/>
      <c r="DR55" s="324"/>
      <c r="DS55" s="324"/>
      <c r="DT55" s="324"/>
      <c r="DU55" s="324"/>
      <c r="DV55" s="324"/>
      <c r="DW55" s="324"/>
      <c r="DX55" s="324"/>
      <c r="DY55" s="324"/>
      <c r="DZ55" s="324"/>
      <c r="EA55" s="324"/>
      <c r="EB55" s="254">
        <f>дс2!EB55+'дс 9'!EB55:ES55+'дс 15'!EB55:ES55+'дс 16'!EB55:ES55+'дс 23'!EB55:ES55+'дс 25'!EB55:ES55+'дс 34'!EB55:ES55+'дс 36'!EB55:ES55+'дс 39'!EB55:ES55+'дс 40'!EB55:ES55+'дс 41'!EB55:ES55+'дс 42'!EB55:ES55+'дс 44'!EB55:ES55+'дс 46'!EB55:ES55+'шк 1'!EB55:ES55+'шк 2'!EB55:ES55+'шк 4'!EB55:ES55+'шк 5'!EB55:ES55+'шк Оремиф'!EB55:ES55+УПК!EB55+ППМС!EB55</f>
        <v>0</v>
      </c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4">
        <f>дс2!ET55+'дс 9'!ET55:FK55+'дс 15'!ET55:FK55+'дс 16'!ET55:FK55+'дс 23'!ET55:FK55+'дс 25'!ET55:FK55+'дс 34'!ET55:FK55+'дс 36'!ET55:FK55+'дс 39'!ET55:FK55+'дс 40'!ET55:FK55+'дс 41'!ET55:FK55+'дс 42'!ET55:FK55+'дс 44'!ET55:FK55+'дс 46'!ET55:FK55+'шк 1'!ET55:FK55+'шк 2'!ET55:FK55+'шк 4'!ET55:FK55+'шк 5'!ET55:FK55+'шк Оремиф'!ET55:FK55+УПК!ET55+ППМС!ET55</f>
        <v>6713233.3300000001</v>
      </c>
      <c r="EU55" s="254"/>
      <c r="EV55" s="254"/>
      <c r="EW55" s="254"/>
      <c r="EX55" s="254"/>
      <c r="EY55" s="254"/>
      <c r="EZ55" s="254"/>
      <c r="FA55" s="254"/>
      <c r="FB55" s="254"/>
      <c r="FC55" s="254"/>
      <c r="FD55" s="254"/>
      <c r="FE55" s="254"/>
      <c r="FF55" s="254"/>
      <c r="FG55" s="254"/>
      <c r="FH55" s="254"/>
      <c r="FI55" s="254"/>
      <c r="FJ55" s="254"/>
      <c r="FK55" s="254"/>
      <c r="FM55" s="250">
        <v>6611180.4199999999</v>
      </c>
      <c r="FN55" s="250"/>
      <c r="FO55" s="250"/>
      <c r="FP55" s="250"/>
      <c r="FQ55" s="250"/>
      <c r="FR55" s="250"/>
      <c r="FS55" s="250"/>
      <c r="FT55" s="250"/>
      <c r="FU55" s="250"/>
      <c r="FV55" s="250"/>
      <c r="FW55" s="250"/>
      <c r="FX55" s="250"/>
      <c r="FY55" s="250"/>
      <c r="FZ55" s="250"/>
      <c r="GA55" s="250"/>
      <c r="GB55" s="250"/>
      <c r="GC55" s="250"/>
      <c r="GD55" s="250"/>
    </row>
    <row r="56" spans="1:186" ht="15" customHeight="1" thickBot="1">
      <c r="A56" s="162" t="s">
        <v>192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3"/>
      <c r="BZ56" s="65" t="s">
        <v>47</v>
      </c>
      <c r="CA56" s="66"/>
      <c r="CB56" s="66"/>
      <c r="CC56" s="66"/>
      <c r="CD56" s="66"/>
      <c r="CE56" s="66"/>
      <c r="CF56" s="66"/>
      <c r="CG56" s="97">
        <v>230</v>
      </c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324">
        <f>дс2!CR56+'дс 9'!CR56:DI56+'дс 15'!CR56:DI56+'дс 16'!CR56:DI56+'дс 23'!CR56:DI56+'дс 25'!CR56:DI56+'дс 34'!CR56:DI56+'дс 36'!CR56:DI56+'дс 39'!CR56:DI56+'дс 40'!CR56:DI56+'дс 41'!CR56:DI56+'дс 42'!CR56:DI56+'дс 44'!CR56:DI56+'дс 46'!CR56:DI56+'шк 1'!CR56:DI56+'шк 2'!CR56:DI56+'шк 4'!CR56:DI56+'шк 5'!CR56:DI56+'шк Оремиф'!CR56:DI56+УПК!CR56+ППМС!CR56</f>
        <v>0</v>
      </c>
      <c r="CS56" s="324"/>
      <c r="CT56" s="324"/>
      <c r="CU56" s="324"/>
      <c r="CV56" s="324"/>
      <c r="CW56" s="324"/>
      <c r="CX56" s="324"/>
      <c r="CY56" s="324"/>
      <c r="CZ56" s="324"/>
      <c r="DA56" s="324"/>
      <c r="DB56" s="324"/>
      <c r="DC56" s="324"/>
      <c r="DD56" s="324"/>
      <c r="DE56" s="324"/>
      <c r="DF56" s="324"/>
      <c r="DG56" s="324"/>
      <c r="DH56" s="324"/>
      <c r="DI56" s="324"/>
      <c r="DJ56" s="254">
        <f>дс2!DJ56+'дс 9'!DJ56:EA56+'дс 15'!DJ56:EA56+'дс 16'!DJ56:EA56+'дс 23'!DJ56:EA56+'дс 25'!DJ56:EA56+'дс 34'!DJ56:EA56+'дс 36'!DJ56:EA56+'дс 39'!DJ56:EA56+'дс 40'!DJ56:EA56+'дс 41'!DJ56:EA56+'дс 42'!DJ56:EA56+'дс 44'!DJ56:EA56+'дс 46'!DJ56:EA56+'шк 1'!DJ56:EA56+'шк 2'!DJ56:EA56+'шк 4'!DJ56:EA56+'шк 5'!DJ56:EA56+'шк Оремиф'!DJ56:EA56+УПК!DJ56+ППМС!DJ56</f>
        <v>0</v>
      </c>
      <c r="DK56" s="254"/>
      <c r="DL56" s="254"/>
      <c r="DM56" s="254"/>
      <c r="DN56" s="254"/>
      <c r="DO56" s="254"/>
      <c r="DP56" s="254"/>
      <c r="DQ56" s="254"/>
      <c r="DR56" s="254"/>
      <c r="DS56" s="254"/>
      <c r="DT56" s="254"/>
      <c r="DU56" s="254"/>
      <c r="DV56" s="254"/>
      <c r="DW56" s="254"/>
      <c r="DX56" s="254"/>
      <c r="DY56" s="254"/>
      <c r="DZ56" s="254"/>
      <c r="EA56" s="254"/>
      <c r="EB56" s="254">
        <f>дс2!EB56+'дс 9'!EB56:ES56+'дс 15'!EB56:ES56+'дс 16'!EB56:ES56+'дс 23'!EB56:ES56+'дс 25'!EB56:ES56+'дс 34'!EB56:ES56+'дс 36'!EB56:ES56+'дс 39'!EB56:ES56+'дс 40'!EB56:ES56+'дс 41'!EB56:ES56+'дс 42'!EB56:ES56+'дс 44'!EB56:ES56+'дс 46'!EB56:ES56+'шк 1'!EB56:ES56+'шк 2'!EB56:ES56+'шк 4'!EB56:ES56+'шк 5'!EB56:ES56+'шк Оремиф'!EB56:ES56+УПК!EB56+ППМС!EB56</f>
        <v>0</v>
      </c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4">
        <f>дс2!ET56+'дс 9'!ET56:FK56+'дс 15'!ET56:FK56+'дс 16'!ET56:FK56+'дс 23'!ET56:FK56+'дс 25'!ET56:FK56+'дс 34'!ET56:FK56+'дс 36'!ET56:FK56+'дс 39'!ET56:FK56+'дс 40'!ET56:FK56+'дс 41'!ET56:FK56+'дс 42'!ET56:FK56+'дс 44'!ET56:FK56+'дс 46'!ET56:FK56+'шк 1'!ET56:FK56+'шк 2'!ET56:FK56+'шк 4'!ET56:FK56+'шк 5'!ET56:FK56+'шк Оремиф'!ET56:FK56+УПК!ET56+ППМС!ET56</f>
        <v>0</v>
      </c>
      <c r="EU56" s="254"/>
      <c r="EV56" s="254"/>
      <c r="EW56" s="254"/>
      <c r="EX56" s="254"/>
      <c r="EY56" s="254"/>
      <c r="EZ56" s="254"/>
      <c r="FA56" s="254"/>
      <c r="FB56" s="254"/>
      <c r="FC56" s="254"/>
      <c r="FD56" s="254"/>
      <c r="FE56" s="254"/>
      <c r="FF56" s="254"/>
      <c r="FG56" s="254"/>
      <c r="FH56" s="254"/>
      <c r="FI56" s="254"/>
      <c r="FJ56" s="254"/>
      <c r="FK56" s="254"/>
      <c r="FM56" s="233">
        <f>SUM(FM57:GD59)</f>
        <v>0</v>
      </c>
      <c r="FN56" s="233"/>
      <c r="FO56" s="233"/>
      <c r="FP56" s="233"/>
      <c r="FQ56" s="233"/>
      <c r="FR56" s="233"/>
      <c r="FS56" s="233"/>
      <c r="FT56" s="233"/>
      <c r="FU56" s="233"/>
      <c r="FV56" s="233"/>
      <c r="FW56" s="233"/>
      <c r="FX56" s="233"/>
      <c r="FY56" s="233"/>
      <c r="FZ56" s="233"/>
      <c r="GA56" s="233"/>
      <c r="GB56" s="233"/>
      <c r="GC56" s="233"/>
      <c r="GD56" s="233"/>
    </row>
    <row r="57" spans="1:186" ht="12" customHeight="1">
      <c r="A57" s="164" t="s">
        <v>23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5"/>
      <c r="BZ57" s="79" t="s">
        <v>48</v>
      </c>
      <c r="CA57" s="80"/>
      <c r="CB57" s="80"/>
      <c r="CC57" s="80"/>
      <c r="CD57" s="80"/>
      <c r="CE57" s="80"/>
      <c r="CF57" s="81"/>
      <c r="CG57" s="73">
        <v>231</v>
      </c>
      <c r="CH57" s="74"/>
      <c r="CI57" s="74"/>
      <c r="CJ57" s="74"/>
      <c r="CK57" s="74"/>
      <c r="CL57" s="74"/>
      <c r="CM57" s="74"/>
      <c r="CN57" s="74"/>
      <c r="CO57" s="74"/>
      <c r="CP57" s="74"/>
      <c r="CQ57" s="75"/>
      <c r="CR57" s="331">
        <f>дс2!CR57+'дс 9'!CR57:DI57+'дс 15'!CR57:DI57+'дс 16'!CR57:DI57+'дс 23'!CR57:DI57+'дс 25'!CR57:DI57+'дс 34'!CR57:DI57+'дс 36'!CR57:DI57+'дс 39'!CR57:DI57+'дс 40'!CR57:DI57+'дс 41'!CR57:DI57+'дс 42'!CR57:DI57+'дс 44'!CR57:DI57+'дс 46'!CR57:DI57+'шк 1'!CR57:DI57+'шк 2'!CR57:DI57+'шк 4'!CR57:DI57+'шк 5'!CR57:DI57+'шк Оремиф'!CR57:DI57+УПК!CR57+ППМС!CR57</f>
        <v>0</v>
      </c>
      <c r="CS57" s="332"/>
      <c r="CT57" s="332"/>
      <c r="CU57" s="332"/>
      <c r="CV57" s="332"/>
      <c r="CW57" s="332"/>
      <c r="CX57" s="332"/>
      <c r="CY57" s="332"/>
      <c r="CZ57" s="332"/>
      <c r="DA57" s="332"/>
      <c r="DB57" s="332"/>
      <c r="DC57" s="332"/>
      <c r="DD57" s="332"/>
      <c r="DE57" s="332"/>
      <c r="DF57" s="332"/>
      <c r="DG57" s="332"/>
      <c r="DH57" s="332"/>
      <c r="DI57" s="333"/>
      <c r="DJ57" s="331">
        <f>дс2!DJ57+'дс 9'!DJ57:EA57+'дс 15'!DJ57:EA57+'дс 16'!DJ57:EA57+'дс 23'!DJ57:EA57+'дс 25'!DJ57:EA57+'дс 34'!DJ57:EA57+'дс 36'!DJ57:EA57+'дс 39'!DJ57:EA57+'дс 40'!DJ57:EA57+'дс 41'!DJ57:EA57+'дс 42'!DJ57:EA57+'дс 44'!DJ57:EA57+'дс 46'!DJ57:EA57+'шк 1'!DJ57:EA57+'шк 2'!DJ57:EA57+'шк 4'!DJ57:EA57+'шк 5'!DJ57:EA57+'шк Оремиф'!DJ57:EA57+УПК!DJ57+ППМС!DJ57</f>
        <v>0</v>
      </c>
      <c r="DK57" s="332"/>
      <c r="DL57" s="332"/>
      <c r="DM57" s="332"/>
      <c r="DN57" s="332"/>
      <c r="DO57" s="332"/>
      <c r="DP57" s="332"/>
      <c r="DQ57" s="332"/>
      <c r="DR57" s="332"/>
      <c r="DS57" s="332"/>
      <c r="DT57" s="332"/>
      <c r="DU57" s="332"/>
      <c r="DV57" s="332"/>
      <c r="DW57" s="332"/>
      <c r="DX57" s="332"/>
      <c r="DY57" s="332"/>
      <c r="DZ57" s="332"/>
      <c r="EA57" s="333"/>
      <c r="EB57" s="331">
        <f>дс2!EB57+'дс 9'!EB57:ES57+'дс 15'!EB57:ES57+'дс 16'!EB57:ES57+'дс 23'!EB57:ES57+'дс 25'!EB57:ES57+'дс 34'!EB57:ES57+'дс 36'!EB57:ES57+'дс 39'!EB57:ES57+'дс 40'!EB57:ES57+'дс 41'!EB57:ES57+'дс 42'!EB57:ES57+'дс 44'!EB57:ES57+'дс 46'!EB57:ES57+'шк 1'!EB57:ES57+'шк 2'!EB57:ES57+'шк 4'!EB57:ES57+'шк 5'!EB57:ES57+'шк Оремиф'!EB57:ES57+УПК!EB57+ППМС!EB57</f>
        <v>0</v>
      </c>
      <c r="EC57" s="332"/>
      <c r="ED57" s="332"/>
      <c r="EE57" s="332"/>
      <c r="EF57" s="332"/>
      <c r="EG57" s="332"/>
      <c r="EH57" s="332"/>
      <c r="EI57" s="332"/>
      <c r="EJ57" s="332"/>
      <c r="EK57" s="332"/>
      <c r="EL57" s="332"/>
      <c r="EM57" s="332"/>
      <c r="EN57" s="332"/>
      <c r="EO57" s="332"/>
      <c r="EP57" s="332"/>
      <c r="EQ57" s="332"/>
      <c r="ER57" s="332"/>
      <c r="ES57" s="333"/>
      <c r="ET57" s="331">
        <f>дс2!ET57+'дс 9'!ET57:FK57+'дс 15'!ET57:FK57+'дс 16'!ET57:FK57+'дс 23'!ET57:FK57+'дс 25'!ET57:FK57+'дс 34'!ET57:FK57+'дс 36'!ET57:FK57+'дс 39'!ET57:FK57+'дс 40'!ET57:FK57+'дс 41'!ET57:FK57+'дс 42'!ET57:FK57+'дс 44'!ET57:FK57+'дс 46'!ET57:FK57+'шк 1'!ET57:FK57+'шк 2'!ET57:FK57+'шк 4'!ET57:FK57+'шк 5'!ET57:FK57+'шк Оремиф'!ET57:FK57+УПК!ET57+ППМС!ET57</f>
        <v>0</v>
      </c>
      <c r="EU57" s="332"/>
      <c r="EV57" s="332"/>
      <c r="EW57" s="332"/>
      <c r="EX57" s="332"/>
      <c r="EY57" s="332"/>
      <c r="EZ57" s="332"/>
      <c r="FA57" s="332"/>
      <c r="FB57" s="332"/>
      <c r="FC57" s="332"/>
      <c r="FD57" s="332"/>
      <c r="FE57" s="332"/>
      <c r="FF57" s="332"/>
      <c r="FG57" s="332"/>
      <c r="FH57" s="332"/>
      <c r="FI57" s="332"/>
      <c r="FJ57" s="332"/>
      <c r="FK57" s="333"/>
      <c r="FM57" s="235"/>
      <c r="FN57" s="236"/>
      <c r="FO57" s="236"/>
      <c r="FP57" s="236"/>
      <c r="FQ57" s="236"/>
      <c r="FR57" s="236"/>
      <c r="FS57" s="236"/>
      <c r="FT57" s="236"/>
      <c r="FU57" s="236"/>
      <c r="FV57" s="236"/>
      <c r="FW57" s="236"/>
      <c r="FX57" s="236"/>
      <c r="FY57" s="236"/>
      <c r="FZ57" s="236"/>
      <c r="GA57" s="236"/>
      <c r="GB57" s="236"/>
      <c r="GC57" s="236"/>
      <c r="GD57" s="237"/>
    </row>
    <row r="58" spans="1:186" ht="12" customHeight="1" thickBot="1">
      <c r="A58" s="142" t="s">
        <v>193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3"/>
      <c r="BZ58" s="82"/>
      <c r="CA58" s="83"/>
      <c r="CB58" s="83"/>
      <c r="CC58" s="83"/>
      <c r="CD58" s="83"/>
      <c r="CE58" s="83"/>
      <c r="CF58" s="84"/>
      <c r="CG58" s="76"/>
      <c r="CH58" s="77"/>
      <c r="CI58" s="77"/>
      <c r="CJ58" s="77"/>
      <c r="CK58" s="77"/>
      <c r="CL58" s="77"/>
      <c r="CM58" s="77"/>
      <c r="CN58" s="77"/>
      <c r="CO58" s="77"/>
      <c r="CP58" s="77"/>
      <c r="CQ58" s="78"/>
      <c r="CR58" s="338"/>
      <c r="CS58" s="339"/>
      <c r="CT58" s="339"/>
      <c r="CU58" s="339"/>
      <c r="CV58" s="339"/>
      <c r="CW58" s="339"/>
      <c r="CX58" s="339"/>
      <c r="CY58" s="339"/>
      <c r="CZ58" s="339"/>
      <c r="DA58" s="339"/>
      <c r="DB58" s="339"/>
      <c r="DC58" s="339"/>
      <c r="DD58" s="339"/>
      <c r="DE58" s="339"/>
      <c r="DF58" s="339"/>
      <c r="DG58" s="339"/>
      <c r="DH58" s="339"/>
      <c r="DI58" s="340"/>
      <c r="DJ58" s="338"/>
      <c r="DK58" s="339"/>
      <c r="DL58" s="339"/>
      <c r="DM58" s="339"/>
      <c r="DN58" s="339"/>
      <c r="DO58" s="339"/>
      <c r="DP58" s="339"/>
      <c r="DQ58" s="339"/>
      <c r="DR58" s="339"/>
      <c r="DS58" s="339"/>
      <c r="DT58" s="339"/>
      <c r="DU58" s="339"/>
      <c r="DV58" s="339"/>
      <c r="DW58" s="339"/>
      <c r="DX58" s="339"/>
      <c r="DY58" s="339"/>
      <c r="DZ58" s="339"/>
      <c r="EA58" s="340"/>
      <c r="EB58" s="338"/>
      <c r="EC58" s="339"/>
      <c r="ED58" s="339"/>
      <c r="EE58" s="339"/>
      <c r="EF58" s="339"/>
      <c r="EG58" s="339"/>
      <c r="EH58" s="339"/>
      <c r="EI58" s="339"/>
      <c r="EJ58" s="339"/>
      <c r="EK58" s="339"/>
      <c r="EL58" s="339"/>
      <c r="EM58" s="339"/>
      <c r="EN58" s="339"/>
      <c r="EO58" s="339"/>
      <c r="EP58" s="339"/>
      <c r="EQ58" s="339"/>
      <c r="ER58" s="339"/>
      <c r="ES58" s="340"/>
      <c r="ET58" s="338"/>
      <c r="EU58" s="339"/>
      <c r="EV58" s="339"/>
      <c r="EW58" s="339"/>
      <c r="EX58" s="339"/>
      <c r="EY58" s="339"/>
      <c r="EZ58" s="339"/>
      <c r="FA58" s="339"/>
      <c r="FB58" s="339"/>
      <c r="FC58" s="339"/>
      <c r="FD58" s="339"/>
      <c r="FE58" s="339"/>
      <c r="FF58" s="339"/>
      <c r="FG58" s="339"/>
      <c r="FH58" s="339"/>
      <c r="FI58" s="339"/>
      <c r="FJ58" s="339"/>
      <c r="FK58" s="340"/>
      <c r="FM58" s="238"/>
      <c r="FN58" s="239"/>
      <c r="FO58" s="239"/>
      <c r="FP58" s="239"/>
      <c r="FQ58" s="239"/>
      <c r="FR58" s="239"/>
      <c r="FS58" s="239"/>
      <c r="FT58" s="239"/>
      <c r="FU58" s="239"/>
      <c r="FV58" s="239"/>
      <c r="FW58" s="239"/>
      <c r="FX58" s="239"/>
      <c r="FY58" s="239"/>
      <c r="FZ58" s="239"/>
      <c r="GA58" s="239"/>
      <c r="GB58" s="239"/>
      <c r="GC58" s="239"/>
      <c r="GD58" s="240"/>
    </row>
    <row r="59" spans="1:186" ht="15" customHeight="1" thickBot="1">
      <c r="A59" s="144" t="s">
        <v>194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5"/>
      <c r="BZ59" s="65" t="s">
        <v>49</v>
      </c>
      <c r="CA59" s="66"/>
      <c r="CB59" s="66"/>
      <c r="CC59" s="66"/>
      <c r="CD59" s="66"/>
      <c r="CE59" s="66"/>
      <c r="CF59" s="66"/>
      <c r="CG59" s="97">
        <v>232</v>
      </c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254">
        <f>дс2!CR59+'дс 9'!CR59:DI59+'дс 15'!CR59:DI59+'дс 16'!CR59:DI59+'дс 23'!CR59:DI59+'дс 25'!CR59:DI59+'дс 34'!CR59:DI59+'дс 36'!CR59:DI59+'дс 39'!CR59:DI59+'дс 40'!CR59:DI59+'дс 41'!CR59:DI59+'дс 42'!CR59:DI59+'дс 44'!CR59:DI59+'дс 46'!CR59:DI59+'шк 1'!CR59:DI59+'шк 2'!CR59:DI59+'шк 4'!CR59:DI59+'шк 5'!CR59:DI59+'шк Оремиф'!CR59:DI59+УПК!CR59+ППМС!CR59</f>
        <v>0</v>
      </c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4">
        <f>дс2!DJ59+'дс 9'!DJ59:EA59+'дс 15'!DJ59:EA59+'дс 16'!DJ59:EA59+'дс 23'!DJ59:EA59+'дс 25'!DJ59:EA59+'дс 34'!DJ59:EA59+'дс 36'!DJ59:EA59+'дс 39'!DJ59:EA59+'дс 40'!DJ59:EA59+'дс 41'!DJ59:EA59+'дс 42'!DJ59:EA59+'дс 44'!DJ59:EA59+'дс 46'!DJ59:EA59+'шк 1'!DJ59:EA59+'шк 2'!DJ59:EA59+'шк 4'!DJ59:EA59+'шк 5'!DJ59:EA59+'шк Оремиф'!DJ59:EA59+УПК!DJ59+ППМС!DJ59</f>
        <v>0</v>
      </c>
      <c r="DK59" s="254"/>
      <c r="DL59" s="254"/>
      <c r="DM59" s="254"/>
      <c r="DN59" s="254"/>
      <c r="DO59" s="254"/>
      <c r="DP59" s="254"/>
      <c r="DQ59" s="254"/>
      <c r="DR59" s="254"/>
      <c r="DS59" s="254"/>
      <c r="DT59" s="254"/>
      <c r="DU59" s="254"/>
      <c r="DV59" s="254"/>
      <c r="DW59" s="254"/>
      <c r="DX59" s="254"/>
      <c r="DY59" s="254"/>
      <c r="DZ59" s="254"/>
      <c r="EA59" s="254"/>
      <c r="EB59" s="254">
        <f>дс2!EB59+'дс 9'!EB59:ES59+'дс 15'!EB59:ES59+'дс 16'!EB59:ES59+'дс 23'!EB59:ES59+'дс 25'!EB59:ES59+'дс 34'!EB59:ES59+'дс 36'!EB59:ES59+'дс 39'!EB59:ES59+'дс 40'!EB59:ES59+'дс 41'!EB59:ES59+'дс 42'!EB59:ES59+'дс 44'!EB59:ES59+'дс 46'!EB59:ES59+'шк 1'!EB59:ES59+'шк 2'!EB59:ES59+'шк 4'!EB59:ES59+'шк 5'!EB59:ES59+'шк Оремиф'!EB59:ES59+УПК!EB59+ППМС!EB59</f>
        <v>0</v>
      </c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4">
        <f>дс2!ET59+'дс 9'!ET59:FK59+'дс 15'!ET59:FK59+'дс 16'!ET59:FK59+'дс 23'!ET59:FK59+'дс 25'!ET59:FK59+'дс 34'!ET59:FK59+'дс 36'!ET59:FK59+'дс 39'!ET59:FK59+'дс 40'!ET59:FK59+'дс 41'!ET59:FK59+'дс 42'!ET59:FK59+'дс 44'!ET59:FK59+'дс 46'!ET59:FK59+'шк 1'!ET59:FK59+'шк 2'!ET59:FK59+'шк 4'!ET59:FK59+'шк 5'!ET59:FK59+'шк Оремиф'!ET59:FK59+УПК!ET59+ППМС!ET59</f>
        <v>0</v>
      </c>
      <c r="EU59" s="254"/>
      <c r="EV59" s="254"/>
      <c r="EW59" s="254"/>
      <c r="EX59" s="254"/>
      <c r="EY59" s="254"/>
      <c r="EZ59" s="254"/>
      <c r="FA59" s="254"/>
      <c r="FB59" s="254"/>
      <c r="FC59" s="254"/>
      <c r="FD59" s="254"/>
      <c r="FE59" s="254"/>
      <c r="FF59" s="254"/>
      <c r="FG59" s="254"/>
      <c r="FH59" s="254"/>
      <c r="FI59" s="254"/>
      <c r="FJ59" s="254"/>
      <c r="FK59" s="254"/>
      <c r="FM59" s="250"/>
      <c r="FN59" s="250"/>
      <c r="FO59" s="250"/>
      <c r="FP59" s="250"/>
      <c r="FQ59" s="250"/>
      <c r="FR59" s="250"/>
      <c r="FS59" s="250"/>
      <c r="FT59" s="250"/>
      <c r="FU59" s="250"/>
      <c r="FV59" s="250"/>
      <c r="FW59" s="250"/>
      <c r="FX59" s="250"/>
      <c r="FY59" s="250"/>
      <c r="FZ59" s="250"/>
      <c r="GA59" s="250"/>
      <c r="GB59" s="250"/>
      <c r="GC59" s="250"/>
      <c r="GD59" s="250"/>
    </row>
    <row r="60" spans="1:186" ht="15" customHeight="1" thickBot="1">
      <c r="A60" s="162" t="s">
        <v>152</v>
      </c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3"/>
      <c r="BZ60" s="65" t="s">
        <v>50</v>
      </c>
      <c r="CA60" s="66"/>
      <c r="CB60" s="66"/>
      <c r="CC60" s="66"/>
      <c r="CD60" s="66"/>
      <c r="CE60" s="66"/>
      <c r="CF60" s="66"/>
      <c r="CG60" s="97">
        <v>240</v>
      </c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254">
        <f>дс2!CR60+'дс 9'!CR60:DI60+'дс 15'!CR60:DI60+'дс 16'!CR60:DI60+'дс 23'!CR60:DI60+'дс 25'!CR60:DI60+'дс 34'!CR60:DI60+'дс 36'!CR60:DI60+'дс 39'!CR60:DI60+'дс 40'!CR60:DI60+'дс 41'!CR60:DI60+'дс 42'!CR60:DI60+'дс 44'!CR60:DI60+'дс 46'!CR60:DI60+'шк 1'!CR60:DI60+'шк 2'!CR60:DI60+'шк 4'!CR60:DI60+'шк 5'!CR60:DI60+'шк Оремиф'!CR60:DI60+УПК!CR60+ППМС!CR60</f>
        <v>0</v>
      </c>
      <c r="CS60" s="254"/>
      <c r="CT60" s="254"/>
      <c r="CU60" s="254"/>
      <c r="CV60" s="254"/>
      <c r="CW60" s="254"/>
      <c r="CX60" s="254"/>
      <c r="CY60" s="254"/>
      <c r="CZ60" s="254"/>
      <c r="DA60" s="254"/>
      <c r="DB60" s="254"/>
      <c r="DC60" s="254"/>
      <c r="DD60" s="254"/>
      <c r="DE60" s="254"/>
      <c r="DF60" s="254"/>
      <c r="DG60" s="254"/>
      <c r="DH60" s="254"/>
      <c r="DI60" s="254"/>
      <c r="DJ60" s="324">
        <f>дс2!DJ60+'дс 9'!DJ60:EA60+'дс 15'!DJ60:EA60+'дс 16'!DJ60:EA60+'дс 23'!DJ60:EA60+'дс 25'!DJ60:EA60+'дс 34'!DJ60:EA60+'дс 36'!DJ60:EA60+'дс 39'!DJ60:EA60+'дс 40'!DJ60:EA60+'дс 41'!DJ60:EA60+'дс 42'!DJ60:EA60+'дс 44'!DJ60:EA60+'дс 46'!DJ60:EA60+'шк 1'!DJ60:EA60+'шк 2'!DJ60:EA60+'шк 4'!DJ60:EA60+'шк 5'!DJ60:EA60+'шк Оремиф'!DJ60:EA60+УПК!DJ60+ППМС!DJ60</f>
        <v>227057.31</v>
      </c>
      <c r="DK60" s="324"/>
      <c r="DL60" s="324"/>
      <c r="DM60" s="324"/>
      <c r="DN60" s="324"/>
      <c r="DO60" s="324"/>
      <c r="DP60" s="324"/>
      <c r="DQ60" s="324"/>
      <c r="DR60" s="324"/>
      <c r="DS60" s="324"/>
      <c r="DT60" s="324"/>
      <c r="DU60" s="324"/>
      <c r="DV60" s="324"/>
      <c r="DW60" s="324"/>
      <c r="DX60" s="324"/>
      <c r="DY60" s="324"/>
      <c r="DZ60" s="324"/>
      <c r="EA60" s="324"/>
      <c r="EB60" s="254">
        <f>дс2!EB60+'дс 9'!EB60:ES60+'дс 15'!EB60:ES60+'дс 16'!EB60:ES60+'дс 23'!EB60:ES60+'дс 25'!EB60:ES60+'дс 34'!EB60:ES60+'дс 36'!EB60:ES60+'дс 39'!EB60:ES60+'дс 40'!EB60:ES60+'дс 41'!EB60:ES60+'дс 42'!EB60:ES60+'дс 44'!EB60:ES60+'дс 46'!EB60:ES60+'шк 1'!EB60:ES60+'шк 2'!EB60:ES60+'шк 4'!EB60:ES60+'шк 5'!EB60:ES60+'шк Оремиф'!EB60:ES60+УПК!EB60+ППМС!EB60</f>
        <v>0</v>
      </c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4">
        <f>дс2!ET60+'дс 9'!ET60:FK60+'дс 15'!ET60:FK60+'дс 16'!ET60:FK60+'дс 23'!ET60:FK60+'дс 25'!ET60:FK60+'дс 34'!ET60:FK60+'дс 36'!ET60:FK60+'дс 39'!ET60:FK60+'дс 40'!ET60:FK60+'дс 41'!ET60:FK60+'дс 42'!ET60:FK60+'дс 44'!ET60:FK60+'дс 46'!ET60:FK60+'шк 1'!ET60:FK60+'шк 2'!ET60:FK60+'шк 4'!ET60:FK60+'шк 5'!ET60:FK60+'шк Оремиф'!ET60:FK60+УПК!ET60+ППМС!ET60</f>
        <v>227057.31</v>
      </c>
      <c r="EU60" s="254"/>
      <c r="EV60" s="254"/>
      <c r="EW60" s="254"/>
      <c r="EX60" s="254"/>
      <c r="EY60" s="254"/>
      <c r="EZ60" s="254"/>
      <c r="FA60" s="254"/>
      <c r="FB60" s="254"/>
      <c r="FC60" s="254"/>
      <c r="FD60" s="254"/>
      <c r="FE60" s="254"/>
      <c r="FF60" s="254"/>
      <c r="FG60" s="254"/>
      <c r="FH60" s="254"/>
      <c r="FI60" s="254"/>
      <c r="FJ60" s="254"/>
      <c r="FK60" s="254"/>
      <c r="FM60" s="233">
        <f>SUM(FM61:GD63)</f>
        <v>227057.31</v>
      </c>
      <c r="FN60" s="233"/>
      <c r="FO60" s="233"/>
      <c r="FP60" s="233"/>
      <c r="FQ60" s="233"/>
      <c r="FR60" s="233"/>
      <c r="FS60" s="233"/>
      <c r="FT60" s="233"/>
      <c r="FU60" s="233"/>
      <c r="FV60" s="233"/>
      <c r="FW60" s="233"/>
      <c r="FX60" s="233"/>
      <c r="FY60" s="233"/>
      <c r="FZ60" s="233"/>
      <c r="GA60" s="233"/>
      <c r="GB60" s="233"/>
      <c r="GC60" s="233"/>
      <c r="GD60" s="233"/>
    </row>
    <row r="61" spans="1:186" ht="12" customHeight="1">
      <c r="A61" s="164" t="s">
        <v>23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5"/>
      <c r="BZ61" s="79" t="s">
        <v>51</v>
      </c>
      <c r="CA61" s="80"/>
      <c r="CB61" s="80"/>
      <c r="CC61" s="80"/>
      <c r="CD61" s="80"/>
      <c r="CE61" s="80"/>
      <c r="CF61" s="81"/>
      <c r="CG61" s="73">
        <v>241</v>
      </c>
      <c r="CH61" s="74"/>
      <c r="CI61" s="74"/>
      <c r="CJ61" s="74"/>
      <c r="CK61" s="74"/>
      <c r="CL61" s="74"/>
      <c r="CM61" s="74"/>
      <c r="CN61" s="74"/>
      <c r="CO61" s="74"/>
      <c r="CP61" s="74"/>
      <c r="CQ61" s="75"/>
      <c r="CR61" s="331">
        <f>дс2!CR61+'дс 9'!CR61:DI61+'дс 15'!CR61:DI61+'дс 16'!CR61:DI61+'дс 23'!CR61:DI61+'дс 25'!CR61:DI61+'дс 34'!CR61:DI61+'дс 36'!CR61:DI61+'дс 39'!CR61:DI61+'дс 40'!CR61:DI61+'дс 41'!CR61:DI61+'дс 42'!CR61:DI61+'дс 44'!CR61:DI61+'дс 46'!CR61:DI61+'шк 1'!CR61:DI61+'шк 2'!CR61:DI61+'шк 4'!CR61:DI61+'шк 5'!CR61:DI61+'шк Оремиф'!CR61:DI61+УПК!CR61+ППМС!CR61</f>
        <v>0</v>
      </c>
      <c r="CS61" s="332"/>
      <c r="CT61" s="332"/>
      <c r="CU61" s="332"/>
      <c r="CV61" s="332"/>
      <c r="CW61" s="332"/>
      <c r="CX61" s="332"/>
      <c r="CY61" s="332"/>
      <c r="CZ61" s="332"/>
      <c r="DA61" s="332"/>
      <c r="DB61" s="332"/>
      <c r="DC61" s="332"/>
      <c r="DD61" s="332"/>
      <c r="DE61" s="332"/>
      <c r="DF61" s="332"/>
      <c r="DG61" s="332"/>
      <c r="DH61" s="332"/>
      <c r="DI61" s="333"/>
      <c r="DJ61" s="325">
        <f>дс2!DJ61+'дс 9'!DJ61:EA61+'дс 15'!DJ61:EA61+'дс 16'!DJ61:EA61+'дс 23'!DJ61:EA61+'дс 25'!DJ61:EA61+'дс 34'!DJ61:EA61+'дс 36'!DJ61:EA61+'дс 39'!DJ61:EA61+'дс 40'!DJ61:EA61+'дс 41'!DJ61:EA61+'дс 42'!DJ61:EA61+'дс 44'!DJ61:EA61+'дс 46'!DJ61:EA61+'шк 1'!DJ61:EA61+'шк 2'!DJ61:EA61+'шк 4'!DJ61:EA61+'шк 5'!DJ61:EA61+'шк Оремиф'!DJ61:EA61+УПК!DJ61+ППМС!DJ61</f>
        <v>227057.31</v>
      </c>
      <c r="DK61" s="326"/>
      <c r="DL61" s="326"/>
      <c r="DM61" s="326"/>
      <c r="DN61" s="326"/>
      <c r="DO61" s="326"/>
      <c r="DP61" s="326"/>
      <c r="DQ61" s="326"/>
      <c r="DR61" s="326"/>
      <c r="DS61" s="326"/>
      <c r="DT61" s="326"/>
      <c r="DU61" s="326"/>
      <c r="DV61" s="326"/>
      <c r="DW61" s="326"/>
      <c r="DX61" s="326"/>
      <c r="DY61" s="326"/>
      <c r="DZ61" s="326"/>
      <c r="EA61" s="327"/>
      <c r="EB61" s="331">
        <f>дс2!EB61+'дс 9'!EB61:ES61+'дс 15'!EB61:ES61+'дс 16'!EB61:ES61+'дс 23'!EB61:ES61+'дс 25'!EB61:ES61+'дс 34'!EB61:ES61+'дс 36'!EB61:ES61+'дс 39'!EB61:ES61+'дс 40'!EB61:ES61+'дс 41'!EB61:ES61+'дс 42'!EB61:ES61+'дс 44'!EB61:ES61+'дс 46'!EB61:ES61+'шк 1'!EB61:ES61+'шк 2'!EB61:ES61+'шк 4'!EB61:ES61+'шк 5'!EB61:ES61+'шк Оремиф'!EB61:ES61+УПК!EB61+ППМС!EB61</f>
        <v>0</v>
      </c>
      <c r="EC61" s="332"/>
      <c r="ED61" s="332"/>
      <c r="EE61" s="332"/>
      <c r="EF61" s="332"/>
      <c r="EG61" s="332"/>
      <c r="EH61" s="332"/>
      <c r="EI61" s="332"/>
      <c r="EJ61" s="332"/>
      <c r="EK61" s="332"/>
      <c r="EL61" s="332"/>
      <c r="EM61" s="332"/>
      <c r="EN61" s="332"/>
      <c r="EO61" s="332"/>
      <c r="EP61" s="332"/>
      <c r="EQ61" s="332"/>
      <c r="ER61" s="332"/>
      <c r="ES61" s="333"/>
      <c r="ET61" s="331">
        <f>дс2!ET61+'дс 9'!ET61:FK61+'дс 15'!ET61:FK61+'дс 16'!ET61:FK61+'дс 23'!ET61:FK61+'дс 25'!ET61:FK61+'дс 34'!ET61:FK61+'дс 36'!ET61:FK61+'дс 39'!ET61:FK61+'дс 40'!ET61:FK61+'дс 41'!ET61:FK61+'дс 42'!ET61:FK61+'дс 44'!ET61:FK61+'дс 46'!ET61:FK61+'шк 1'!ET61:FK61+'шк 2'!ET61:FK61+'шк 4'!ET61:FK61+'шк 5'!ET61:FK61+'шк Оремиф'!ET61:FK61+УПК!ET61+ППМС!ET61</f>
        <v>227057.31</v>
      </c>
      <c r="EU61" s="332"/>
      <c r="EV61" s="332"/>
      <c r="EW61" s="332"/>
      <c r="EX61" s="332"/>
      <c r="EY61" s="332"/>
      <c r="EZ61" s="332"/>
      <c r="FA61" s="332"/>
      <c r="FB61" s="332"/>
      <c r="FC61" s="332"/>
      <c r="FD61" s="332"/>
      <c r="FE61" s="332"/>
      <c r="FF61" s="332"/>
      <c r="FG61" s="332"/>
      <c r="FH61" s="332"/>
      <c r="FI61" s="332"/>
      <c r="FJ61" s="332"/>
      <c r="FK61" s="333"/>
      <c r="FM61" s="235">
        <v>227057.31</v>
      </c>
      <c r="FN61" s="236"/>
      <c r="FO61" s="236"/>
      <c r="FP61" s="236"/>
      <c r="FQ61" s="236"/>
      <c r="FR61" s="236"/>
      <c r="FS61" s="236"/>
      <c r="FT61" s="236"/>
      <c r="FU61" s="236"/>
      <c r="FV61" s="236"/>
      <c r="FW61" s="236"/>
      <c r="FX61" s="236"/>
      <c r="FY61" s="236"/>
      <c r="FZ61" s="236"/>
      <c r="GA61" s="236"/>
      <c r="GB61" s="236"/>
      <c r="GC61" s="236"/>
      <c r="GD61" s="237"/>
    </row>
    <row r="62" spans="1:186" ht="15.75" thickBot="1">
      <c r="A62" s="142" t="s">
        <v>153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3"/>
      <c r="BZ62" s="82"/>
      <c r="CA62" s="83"/>
      <c r="CB62" s="83"/>
      <c r="CC62" s="83"/>
      <c r="CD62" s="83"/>
      <c r="CE62" s="83"/>
      <c r="CF62" s="84"/>
      <c r="CG62" s="76"/>
      <c r="CH62" s="77"/>
      <c r="CI62" s="77"/>
      <c r="CJ62" s="77"/>
      <c r="CK62" s="77"/>
      <c r="CL62" s="77"/>
      <c r="CM62" s="77"/>
      <c r="CN62" s="77"/>
      <c r="CO62" s="77"/>
      <c r="CP62" s="77"/>
      <c r="CQ62" s="78"/>
      <c r="CR62" s="338"/>
      <c r="CS62" s="339"/>
      <c r="CT62" s="339"/>
      <c r="CU62" s="339"/>
      <c r="CV62" s="339"/>
      <c r="CW62" s="339"/>
      <c r="CX62" s="339"/>
      <c r="CY62" s="339"/>
      <c r="CZ62" s="339"/>
      <c r="DA62" s="339"/>
      <c r="DB62" s="339"/>
      <c r="DC62" s="339"/>
      <c r="DD62" s="339"/>
      <c r="DE62" s="339"/>
      <c r="DF62" s="339"/>
      <c r="DG62" s="339"/>
      <c r="DH62" s="339"/>
      <c r="DI62" s="340"/>
      <c r="DJ62" s="341"/>
      <c r="DK62" s="342"/>
      <c r="DL62" s="342"/>
      <c r="DM62" s="342"/>
      <c r="DN62" s="342"/>
      <c r="DO62" s="342"/>
      <c r="DP62" s="342"/>
      <c r="DQ62" s="342"/>
      <c r="DR62" s="342"/>
      <c r="DS62" s="342"/>
      <c r="DT62" s="342"/>
      <c r="DU62" s="342"/>
      <c r="DV62" s="342"/>
      <c r="DW62" s="342"/>
      <c r="DX62" s="342"/>
      <c r="DY62" s="342"/>
      <c r="DZ62" s="342"/>
      <c r="EA62" s="343"/>
      <c r="EB62" s="338"/>
      <c r="EC62" s="339"/>
      <c r="ED62" s="339"/>
      <c r="EE62" s="339"/>
      <c r="EF62" s="339"/>
      <c r="EG62" s="339"/>
      <c r="EH62" s="339"/>
      <c r="EI62" s="339"/>
      <c r="EJ62" s="339"/>
      <c r="EK62" s="339"/>
      <c r="EL62" s="339"/>
      <c r="EM62" s="339"/>
      <c r="EN62" s="339"/>
      <c r="EO62" s="339"/>
      <c r="EP62" s="339"/>
      <c r="EQ62" s="339"/>
      <c r="ER62" s="339"/>
      <c r="ES62" s="340"/>
      <c r="ET62" s="338"/>
      <c r="EU62" s="339"/>
      <c r="EV62" s="339"/>
      <c r="EW62" s="339"/>
      <c r="EX62" s="339"/>
      <c r="EY62" s="339"/>
      <c r="EZ62" s="339"/>
      <c r="FA62" s="339"/>
      <c r="FB62" s="339"/>
      <c r="FC62" s="339"/>
      <c r="FD62" s="339"/>
      <c r="FE62" s="339"/>
      <c r="FF62" s="339"/>
      <c r="FG62" s="339"/>
      <c r="FH62" s="339"/>
      <c r="FI62" s="339"/>
      <c r="FJ62" s="339"/>
      <c r="FK62" s="340"/>
      <c r="FM62" s="238"/>
      <c r="FN62" s="239"/>
      <c r="FO62" s="239"/>
      <c r="FP62" s="239"/>
      <c r="FQ62" s="239"/>
      <c r="FR62" s="239"/>
      <c r="FS62" s="239"/>
      <c r="FT62" s="239"/>
      <c r="FU62" s="239"/>
      <c r="FV62" s="239"/>
      <c r="FW62" s="239"/>
      <c r="FX62" s="239"/>
      <c r="FY62" s="239"/>
      <c r="FZ62" s="239"/>
      <c r="GA62" s="239"/>
      <c r="GB62" s="239"/>
      <c r="GC62" s="239"/>
      <c r="GD62" s="240"/>
    </row>
    <row r="63" spans="1:186" ht="22.5" customHeight="1" thickBot="1">
      <c r="A63" s="144" t="s">
        <v>154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5"/>
      <c r="BZ63" s="65" t="s">
        <v>52</v>
      </c>
      <c r="CA63" s="66"/>
      <c r="CB63" s="66"/>
      <c r="CC63" s="66"/>
      <c r="CD63" s="66"/>
      <c r="CE63" s="66"/>
      <c r="CF63" s="66"/>
      <c r="CG63" s="97">
        <v>242</v>
      </c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254">
        <f>дс2!CR63+'дс 9'!CR63:DI63+'дс 15'!CR63:DI63+'дс 16'!CR63:DI63+'дс 23'!CR63:DI63+'дс 25'!CR63:DI63+'дс 34'!CR63:DI63+'дс 36'!CR63:DI63+'дс 39'!CR63:DI63+'дс 40'!CR63:DI63+'дс 41'!CR63:DI63+'дс 42'!CR63:DI63+'дс 44'!CR63:DI63+'дс 46'!CR63:DI63+'шк 1'!CR63:DI63+'шк 2'!CR63:DI63+'шк 4'!CR63:DI63+'шк 5'!CR63:DI63+'шк Оремиф'!CR63:DI63+УПК!CR63+ППМС!CR63</f>
        <v>0</v>
      </c>
      <c r="CS63" s="254"/>
      <c r="CT63" s="254"/>
      <c r="CU63" s="254"/>
      <c r="CV63" s="254"/>
      <c r="CW63" s="254"/>
      <c r="CX63" s="254"/>
      <c r="CY63" s="254"/>
      <c r="CZ63" s="254"/>
      <c r="DA63" s="254"/>
      <c r="DB63" s="254"/>
      <c r="DC63" s="254"/>
      <c r="DD63" s="254"/>
      <c r="DE63" s="254"/>
      <c r="DF63" s="254"/>
      <c r="DG63" s="254"/>
      <c r="DH63" s="254"/>
      <c r="DI63" s="254"/>
      <c r="DJ63" s="254">
        <f>дс2!DJ63+'дс 9'!DJ63:EA63+'дс 15'!DJ63:EA63+'дс 16'!DJ63:EA63+'дс 23'!DJ63:EA63+'дс 25'!DJ63:EA63+'дс 34'!DJ63:EA63+'дс 36'!DJ63:EA63+'дс 39'!DJ63:EA63+'дс 40'!DJ63:EA63+'дс 41'!DJ63:EA63+'дс 42'!DJ63:EA63+'дс 44'!DJ63:EA63+'дс 46'!DJ63:EA63+'шк 1'!DJ63:EA63+'шк 2'!DJ63:EA63+'шк 4'!DJ63:EA63+'шк 5'!DJ63:EA63+'шк Оремиф'!DJ63:EA63+УПК!DJ63+ППМС!DJ63</f>
        <v>0</v>
      </c>
      <c r="DK63" s="254"/>
      <c r="DL63" s="254"/>
      <c r="DM63" s="254"/>
      <c r="DN63" s="254"/>
      <c r="DO63" s="254"/>
      <c r="DP63" s="254"/>
      <c r="DQ63" s="254"/>
      <c r="DR63" s="254"/>
      <c r="DS63" s="254"/>
      <c r="DT63" s="254"/>
      <c r="DU63" s="254"/>
      <c r="DV63" s="254"/>
      <c r="DW63" s="254"/>
      <c r="DX63" s="254"/>
      <c r="DY63" s="254"/>
      <c r="DZ63" s="254"/>
      <c r="EA63" s="254"/>
      <c r="EB63" s="254">
        <f>дс2!EB63+'дс 9'!EB63:ES63+'дс 15'!EB63:ES63+'дс 16'!EB63:ES63+'дс 23'!EB63:ES63+'дс 25'!EB63:ES63+'дс 34'!EB63:ES63+'дс 36'!EB63:ES63+'дс 39'!EB63:ES63+'дс 40'!EB63:ES63+'дс 41'!EB63:ES63+'дс 42'!EB63:ES63+'дс 44'!EB63:ES63+'дс 46'!EB63:ES63+'шк 1'!EB63:ES63+'шк 2'!EB63:ES63+'шк 4'!EB63:ES63+'шк 5'!EB63:ES63+'шк Оремиф'!EB63:ES63+УПК!EB63+ППМС!EB63</f>
        <v>0</v>
      </c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4">
        <f>дс2!ET63+'дс 9'!ET63:FK63+'дс 15'!ET63:FK63+'дс 16'!ET63:FK63+'дс 23'!ET63:FK63+'дс 25'!ET63:FK63+'дс 34'!ET63:FK63+'дс 36'!ET63:FK63+'дс 39'!ET63:FK63+'дс 40'!ET63:FK63+'дс 41'!ET63:FK63+'дс 42'!ET63:FK63+'дс 44'!ET63:FK63+'дс 46'!ET63:FK63+'шк 1'!ET63:FK63+'шк 2'!ET63:FK63+'шк 4'!ET63:FK63+'шк 5'!ET63:FK63+'шк Оремиф'!ET63:FK63+УПК!ET63+ППМС!ET63</f>
        <v>0</v>
      </c>
      <c r="EU63" s="254"/>
      <c r="EV63" s="254"/>
      <c r="EW63" s="254"/>
      <c r="EX63" s="254"/>
      <c r="EY63" s="254"/>
      <c r="EZ63" s="254"/>
      <c r="FA63" s="254"/>
      <c r="FB63" s="254"/>
      <c r="FC63" s="254"/>
      <c r="FD63" s="254"/>
      <c r="FE63" s="254"/>
      <c r="FF63" s="254"/>
      <c r="FG63" s="254"/>
      <c r="FH63" s="254"/>
      <c r="FI63" s="254"/>
      <c r="FJ63" s="254"/>
      <c r="FK63" s="254"/>
      <c r="FM63" s="250"/>
      <c r="FN63" s="250"/>
      <c r="FO63" s="250"/>
      <c r="FP63" s="250"/>
      <c r="FQ63" s="250"/>
      <c r="FR63" s="250"/>
      <c r="FS63" s="250"/>
      <c r="FT63" s="250"/>
      <c r="FU63" s="250"/>
      <c r="FV63" s="250"/>
      <c r="FW63" s="250"/>
      <c r="FX63" s="250"/>
      <c r="FY63" s="250"/>
      <c r="FZ63" s="250"/>
      <c r="GA63" s="250"/>
      <c r="GB63" s="250"/>
      <c r="GC63" s="250"/>
      <c r="GD63" s="250"/>
    </row>
    <row r="64" spans="1:186" ht="15" customHeight="1" thickBot="1">
      <c r="A64" s="162" t="s">
        <v>155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3"/>
      <c r="BZ64" s="65" t="s">
        <v>53</v>
      </c>
      <c r="CA64" s="66"/>
      <c r="CB64" s="66"/>
      <c r="CC64" s="66"/>
      <c r="CD64" s="66"/>
      <c r="CE64" s="66"/>
      <c r="CF64" s="66"/>
      <c r="CG64" s="97">
        <v>250</v>
      </c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254">
        <f>дс2!CR64+'дс 9'!CR64:DI64+'дс 15'!CR64:DI64+'дс 16'!CR64:DI64+'дс 23'!CR64:DI64+'дс 25'!CR64:DI64+'дс 34'!CR64:DI64+'дс 36'!CR64:DI64+'дс 39'!CR64:DI64+'дс 40'!CR64:DI64+'дс 41'!CR64:DI64+'дс 42'!CR64:DI64+'дс 44'!CR64:DI64+'дс 46'!CR64:DI64+'шк 1'!CR64:DI64+'шк 2'!CR64:DI64+'шк 4'!CR64:DI64+'шк 5'!CR64:DI64+'шк Оремиф'!CR64:DI64+УПК!CR64+ППМС!CR64</f>
        <v>0</v>
      </c>
      <c r="CS64" s="254"/>
      <c r="CT64" s="254"/>
      <c r="CU64" s="254"/>
      <c r="CV64" s="254"/>
      <c r="CW64" s="254"/>
      <c r="CX64" s="254"/>
      <c r="CY64" s="254"/>
      <c r="CZ64" s="254"/>
      <c r="DA64" s="254"/>
      <c r="DB64" s="254"/>
      <c r="DC64" s="254"/>
      <c r="DD64" s="254"/>
      <c r="DE64" s="254"/>
      <c r="DF64" s="254"/>
      <c r="DG64" s="254"/>
      <c r="DH64" s="254"/>
      <c r="DI64" s="254"/>
      <c r="DJ64" s="254">
        <f>дс2!DJ64+'дс 9'!DJ64:EA64+'дс 15'!DJ64:EA64+'дс 16'!DJ64:EA64+'дс 23'!DJ64:EA64+'дс 25'!DJ64:EA64+'дс 34'!DJ64:EA64+'дс 36'!DJ64:EA64+'дс 39'!DJ64:EA64+'дс 40'!DJ64:EA64+'дс 41'!DJ64:EA64+'дс 42'!DJ64:EA64+'дс 44'!DJ64:EA64+'дс 46'!DJ64:EA64+'шк 1'!DJ64:EA64+'шк 2'!DJ64:EA64+'шк 4'!DJ64:EA64+'шк 5'!DJ64:EA64+'шк Оремиф'!DJ64:EA64+УПК!DJ64+ППМС!DJ64</f>
        <v>0</v>
      </c>
      <c r="DK64" s="254"/>
      <c r="DL64" s="254"/>
      <c r="DM64" s="254"/>
      <c r="DN64" s="254"/>
      <c r="DO64" s="254"/>
      <c r="DP64" s="254"/>
      <c r="DQ64" s="254"/>
      <c r="DR64" s="254"/>
      <c r="DS64" s="254"/>
      <c r="DT64" s="254"/>
      <c r="DU64" s="254"/>
      <c r="DV64" s="254"/>
      <c r="DW64" s="254"/>
      <c r="DX64" s="254"/>
      <c r="DY64" s="254"/>
      <c r="DZ64" s="254"/>
      <c r="EA64" s="254"/>
      <c r="EB64" s="254">
        <f>дс2!EB64+'дс 9'!EB64:ES64+'дс 15'!EB64:ES64+'дс 16'!EB64:ES64+'дс 23'!EB64:ES64+'дс 25'!EB64:ES64+'дс 34'!EB64:ES64+'дс 36'!EB64:ES64+'дс 39'!EB64:ES64+'дс 40'!EB64:ES64+'дс 41'!EB64:ES64+'дс 42'!EB64:ES64+'дс 44'!EB64:ES64+'дс 46'!EB64:ES64+'шк 1'!EB64:ES64+'шк 2'!EB64:ES64+'шк 4'!EB64:ES64+'шк 5'!EB64:ES64+'шк Оремиф'!EB64:ES64+УПК!EB64+ППМС!EB64</f>
        <v>0</v>
      </c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4">
        <f>дс2!ET64+'дс 9'!ET64:FK64+'дс 15'!ET64:FK64+'дс 16'!ET64:FK64+'дс 23'!ET64:FK64+'дс 25'!ET64:FK64+'дс 34'!ET64:FK64+'дс 36'!ET64:FK64+'дс 39'!ET64:FK64+'дс 40'!ET64:FK64+'дс 41'!ET64:FK64+'дс 42'!ET64:FK64+'дс 44'!ET64:FK64+'дс 46'!ET64:FK64+'шк 1'!ET64:FK64+'шк 2'!ET64:FK64+'шк 4'!ET64:FK64+'шк 5'!ET64:FK64+'шк Оремиф'!ET64:FK64+УПК!ET64+ППМС!ET64</f>
        <v>0</v>
      </c>
      <c r="EU64" s="254"/>
      <c r="EV64" s="254"/>
      <c r="EW64" s="254"/>
      <c r="EX64" s="254"/>
      <c r="EY64" s="254"/>
      <c r="EZ64" s="254"/>
      <c r="FA64" s="254"/>
      <c r="FB64" s="254"/>
      <c r="FC64" s="254"/>
      <c r="FD64" s="254"/>
      <c r="FE64" s="254"/>
      <c r="FF64" s="254"/>
      <c r="FG64" s="254"/>
      <c r="FH64" s="254"/>
      <c r="FI64" s="254"/>
      <c r="FJ64" s="254"/>
      <c r="FK64" s="254"/>
      <c r="FM64" s="233">
        <f>SUM(FM65:GD67)</f>
        <v>0</v>
      </c>
      <c r="FN64" s="233"/>
      <c r="FO64" s="233"/>
      <c r="FP64" s="233"/>
      <c r="FQ64" s="233"/>
      <c r="FR64" s="233"/>
      <c r="FS64" s="233"/>
      <c r="FT64" s="233"/>
      <c r="FU64" s="233"/>
      <c r="FV64" s="233"/>
      <c r="FW64" s="233"/>
      <c r="FX64" s="233"/>
      <c r="FY64" s="233"/>
      <c r="FZ64" s="233"/>
      <c r="GA64" s="233"/>
      <c r="GB64" s="233"/>
      <c r="GC64" s="233"/>
      <c r="GD64" s="233"/>
    </row>
    <row r="65" spans="1:187" ht="12" customHeight="1" thickBot="1">
      <c r="A65" s="164" t="s">
        <v>23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5"/>
      <c r="BZ65" s="79" t="s">
        <v>54</v>
      </c>
      <c r="CA65" s="80"/>
      <c r="CB65" s="80"/>
      <c r="CC65" s="80"/>
      <c r="CD65" s="80"/>
      <c r="CE65" s="80"/>
      <c r="CF65" s="81"/>
      <c r="CG65" s="73">
        <v>252</v>
      </c>
      <c r="CH65" s="74"/>
      <c r="CI65" s="74"/>
      <c r="CJ65" s="74"/>
      <c r="CK65" s="74"/>
      <c r="CL65" s="74"/>
      <c r="CM65" s="74"/>
      <c r="CN65" s="74"/>
      <c r="CO65" s="74"/>
      <c r="CP65" s="74"/>
      <c r="CQ65" s="75"/>
      <c r="CR65" s="254">
        <f>дс2!CR65+'дс 9'!CR65:DI65+'дс 15'!CR65:DI65+'дс 16'!CR65:DI65+'дс 23'!CR65:DI65+'дс 25'!CR65:DI65+'дс 34'!CR65:DI65+'дс 36'!CR65:DI65+'дс 39'!CR65:DI65+'дс 40'!CR65:DI65+'дс 41'!CR65:DI65+'дс 42'!CR65:DI65+'дс 44'!CR65:DI65+'дс 46'!CR65:DI65+'шк 1'!CR65:DI65+'шк 2'!CR65:DI65+'шк 4'!CR65:DI65+'шк 5'!CR65:DI65+'шк Оремиф'!CR65:DI65+УПК!CR65+ППМС!CR65</f>
        <v>0</v>
      </c>
      <c r="CS65" s="254"/>
      <c r="CT65" s="254"/>
      <c r="CU65" s="254"/>
      <c r="CV65" s="254"/>
      <c r="CW65" s="254"/>
      <c r="CX65" s="254"/>
      <c r="CY65" s="254"/>
      <c r="CZ65" s="254"/>
      <c r="DA65" s="254"/>
      <c r="DB65" s="254"/>
      <c r="DC65" s="254"/>
      <c r="DD65" s="254"/>
      <c r="DE65" s="254"/>
      <c r="DF65" s="254"/>
      <c r="DG65" s="254"/>
      <c r="DH65" s="254"/>
      <c r="DI65" s="254"/>
      <c r="DJ65" s="254">
        <f>дс2!DJ65+'дс 9'!DJ65:EA65+'дс 15'!DJ65:EA65+'дс 16'!DJ65:EA65+'дс 23'!DJ65:EA65+'дс 25'!DJ65:EA65+'дс 34'!DJ65:EA65+'дс 36'!DJ65:EA65+'дс 39'!DJ65:EA65+'дс 40'!DJ65:EA65+'дс 41'!DJ65:EA65+'дс 42'!DJ65:EA65+'дс 44'!DJ65:EA65+'дс 46'!DJ65:EA65+'шк 1'!DJ65:EA65+'шк 2'!DJ65:EA65+'шк 4'!DJ65:EA65+'шк 5'!DJ65:EA65+'шк Оремиф'!DJ65:EA65+УПК!DJ65+ППМС!DJ65</f>
        <v>0</v>
      </c>
      <c r="DK65" s="254"/>
      <c r="DL65" s="254"/>
      <c r="DM65" s="254"/>
      <c r="DN65" s="254"/>
      <c r="DO65" s="254"/>
      <c r="DP65" s="254"/>
      <c r="DQ65" s="254"/>
      <c r="DR65" s="254"/>
      <c r="DS65" s="254"/>
      <c r="DT65" s="254"/>
      <c r="DU65" s="254"/>
      <c r="DV65" s="254"/>
      <c r="DW65" s="254"/>
      <c r="DX65" s="254"/>
      <c r="DY65" s="254"/>
      <c r="DZ65" s="254"/>
      <c r="EA65" s="254"/>
      <c r="EB65" s="254">
        <f>дс2!EB65+'дс 9'!EB65:ES65+'дс 15'!EB65:ES65+'дс 16'!EB65:ES65+'дс 23'!EB65:ES65+'дс 25'!EB65:ES65+'дс 34'!EB65:ES65+'дс 36'!EB65:ES65+'дс 39'!EB65:ES65+'дс 40'!EB65:ES65+'дс 41'!EB65:ES65+'дс 42'!EB65:ES65+'дс 44'!EB65:ES65+'дс 46'!EB65:ES65+'шк 1'!EB65:ES65+'шк 2'!EB65:ES65+'шк 4'!EB65:ES65+'шк 5'!EB65:ES65+'шк Оремиф'!EB65:ES65+УПК!EB65+ППМС!EB65</f>
        <v>0</v>
      </c>
      <c r="EC65" s="254"/>
      <c r="ED65" s="254"/>
      <c r="EE65" s="254"/>
      <c r="EF65" s="254"/>
      <c r="EG65" s="254"/>
      <c r="EH65" s="254"/>
      <c r="EI65" s="254"/>
      <c r="EJ65" s="254"/>
      <c r="EK65" s="254"/>
      <c r="EL65" s="254"/>
      <c r="EM65" s="254"/>
      <c r="EN65" s="254"/>
      <c r="EO65" s="254"/>
      <c r="EP65" s="254"/>
      <c r="EQ65" s="254"/>
      <c r="ER65" s="254"/>
      <c r="ES65" s="254"/>
      <c r="ET65" s="254">
        <f>дс2!ET65+'дс 9'!ET65:FK65+'дс 15'!ET65:FK65+'дс 16'!ET65:FK65+'дс 23'!ET65:FK65+'дс 25'!ET65:FK65+'дс 34'!ET65:FK65+'дс 36'!ET65:FK65+'дс 39'!ET65:FK65+'дс 40'!ET65:FK65+'дс 41'!ET65:FK65+'дс 42'!ET65:FK65+'дс 44'!ET65:FK65+'дс 46'!ET65:FK65+'шк 1'!ET65:FK65+'шк 2'!ET65:FK65+'шк 4'!ET65:FK65+'шк 5'!ET65:FK65+'шк Оремиф'!ET65:FK65+УПК!ET65+ППМС!ET65</f>
        <v>0</v>
      </c>
      <c r="EU65" s="254"/>
      <c r="EV65" s="254"/>
      <c r="EW65" s="254"/>
      <c r="EX65" s="254"/>
      <c r="EY65" s="254"/>
      <c r="EZ65" s="254"/>
      <c r="FA65" s="254"/>
      <c r="FB65" s="254"/>
      <c r="FC65" s="254"/>
      <c r="FD65" s="254"/>
      <c r="FE65" s="254"/>
      <c r="FF65" s="254"/>
      <c r="FG65" s="254"/>
      <c r="FH65" s="254"/>
      <c r="FI65" s="254"/>
      <c r="FJ65" s="254"/>
      <c r="FK65" s="254"/>
      <c r="FM65" s="235"/>
      <c r="FN65" s="236"/>
      <c r="FO65" s="236"/>
      <c r="FP65" s="236"/>
      <c r="FQ65" s="236"/>
      <c r="FR65" s="236"/>
      <c r="FS65" s="236"/>
      <c r="FT65" s="236"/>
      <c r="FU65" s="236"/>
      <c r="FV65" s="236"/>
      <c r="FW65" s="236"/>
      <c r="FX65" s="236"/>
      <c r="FY65" s="236"/>
      <c r="FZ65" s="236"/>
      <c r="GA65" s="236"/>
      <c r="GB65" s="236"/>
      <c r="GC65" s="236"/>
      <c r="GD65" s="237"/>
    </row>
    <row r="66" spans="1:187" ht="22.5" customHeight="1" thickBot="1">
      <c r="A66" s="142" t="s">
        <v>56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3"/>
      <c r="BZ66" s="82"/>
      <c r="CA66" s="83"/>
      <c r="CB66" s="83"/>
      <c r="CC66" s="83"/>
      <c r="CD66" s="83"/>
      <c r="CE66" s="83"/>
      <c r="CF66" s="84"/>
      <c r="CG66" s="76"/>
      <c r="CH66" s="77"/>
      <c r="CI66" s="77"/>
      <c r="CJ66" s="77"/>
      <c r="CK66" s="77"/>
      <c r="CL66" s="77"/>
      <c r="CM66" s="77"/>
      <c r="CN66" s="77"/>
      <c r="CO66" s="77"/>
      <c r="CP66" s="77"/>
      <c r="CQ66" s="78"/>
      <c r="CR66" s="254">
        <f>дс2!CR66+'дс 9'!CR66:DI66+'дс 15'!CR66:DI66+'дс 16'!CR66:DI66+'дс 23'!CR66:DI66+'дс 25'!CR66:DI66+'дс 34'!CR66:DI66+'дс 36'!CR66:DI66+'дс 39'!CR66:DI66+'дс 40'!CR66:DI66+'дс 41'!CR66:DI66+'дс 42'!CR66:DI66+'дс 44'!CR66:DI66+'дс 46'!CR66:DI66+'шк 1'!CR66:DI66+'шк 2'!CR66:DI66+'шк 4'!CR66:DI66+'шк 5'!CR66:DI66+'шк Оремиф'!CR66:DI66+УПК!CR66+ППМС!CR66</f>
        <v>0</v>
      </c>
      <c r="CS66" s="254"/>
      <c r="CT66" s="254"/>
      <c r="CU66" s="254"/>
      <c r="CV66" s="254"/>
      <c r="CW66" s="254"/>
      <c r="CX66" s="254"/>
      <c r="CY66" s="254"/>
      <c r="CZ66" s="254"/>
      <c r="DA66" s="254"/>
      <c r="DB66" s="254"/>
      <c r="DC66" s="254"/>
      <c r="DD66" s="254"/>
      <c r="DE66" s="254"/>
      <c r="DF66" s="254"/>
      <c r="DG66" s="254"/>
      <c r="DH66" s="254"/>
      <c r="DI66" s="254"/>
      <c r="DJ66" s="254">
        <f>дс2!DJ66+'дс 9'!DJ66:EA66+'дс 15'!DJ66:EA66+'дс 16'!DJ66:EA66+'дс 23'!DJ66:EA66+'дс 25'!DJ66:EA66+'дс 34'!DJ66:EA66+'дс 36'!DJ66:EA66+'дс 39'!DJ66:EA66+'дс 40'!DJ66:EA66+'дс 41'!DJ66:EA66+'дс 42'!DJ66:EA66+'дс 44'!DJ66:EA66+'дс 46'!DJ66:EA66+'шк 1'!DJ66:EA66+'шк 2'!DJ66:EA66+'шк 4'!DJ66:EA66+'шк 5'!DJ66:EA66+'шк Оремиф'!DJ66:EA66+УПК!DJ66+ППМС!DJ66</f>
        <v>0</v>
      </c>
      <c r="DK66" s="254"/>
      <c r="DL66" s="254"/>
      <c r="DM66" s="254"/>
      <c r="DN66" s="254"/>
      <c r="DO66" s="254"/>
      <c r="DP66" s="254"/>
      <c r="DQ66" s="254"/>
      <c r="DR66" s="254"/>
      <c r="DS66" s="254"/>
      <c r="DT66" s="254"/>
      <c r="DU66" s="254"/>
      <c r="DV66" s="254"/>
      <c r="DW66" s="254"/>
      <c r="DX66" s="254"/>
      <c r="DY66" s="254"/>
      <c r="DZ66" s="254"/>
      <c r="EA66" s="254"/>
      <c r="EB66" s="254">
        <f>дс2!EB66+'дс 9'!EB66:ES66+'дс 15'!EB66:ES66+'дс 16'!EB66:ES66+'дс 23'!EB66:ES66+'дс 25'!EB66:ES66+'дс 34'!EB66:ES66+'дс 36'!EB66:ES66+'дс 39'!EB66:ES66+'дс 40'!EB66:ES66+'дс 41'!EB66:ES66+'дс 42'!EB66:ES66+'дс 44'!EB66:ES66+'дс 46'!EB66:ES66+'шк 1'!EB66:ES66+'шк 2'!EB66:ES66+'шк 4'!EB66:ES66+'шк 5'!EB66:ES66+'шк Оремиф'!EB66:ES66+УПК!EB66+ППМС!EB66</f>
        <v>0</v>
      </c>
      <c r="EC66" s="254"/>
      <c r="ED66" s="254"/>
      <c r="EE66" s="254"/>
      <c r="EF66" s="254"/>
      <c r="EG66" s="254"/>
      <c r="EH66" s="254"/>
      <c r="EI66" s="254"/>
      <c r="EJ66" s="254"/>
      <c r="EK66" s="254"/>
      <c r="EL66" s="254"/>
      <c r="EM66" s="254"/>
      <c r="EN66" s="254"/>
      <c r="EO66" s="254"/>
      <c r="EP66" s="254"/>
      <c r="EQ66" s="254"/>
      <c r="ER66" s="254"/>
      <c r="ES66" s="254"/>
      <c r="ET66" s="254">
        <f>дс2!ET66+'дс 9'!ET66:FK66+'дс 15'!ET66:FK66+'дс 16'!ET66:FK66+'дс 23'!ET66:FK66+'дс 25'!ET66:FK66+'дс 34'!ET66:FK66+'дс 36'!ET66:FK66+'дс 39'!ET66:FK66+'дс 40'!ET66:FK66+'дс 41'!ET66:FK66+'дс 42'!ET66:FK66+'дс 44'!ET66:FK66+'дс 46'!ET66:FK66+'шк 1'!ET66:FK66+'шк 2'!ET66:FK66+'шк 4'!ET66:FK66+'шк 5'!ET66:FK66+'шк Оремиф'!ET66:FK66+УПК!ET66+ППМС!ET66</f>
        <v>0</v>
      </c>
      <c r="EU66" s="254"/>
      <c r="EV66" s="254"/>
      <c r="EW66" s="254"/>
      <c r="EX66" s="254"/>
      <c r="EY66" s="254"/>
      <c r="EZ66" s="254"/>
      <c r="FA66" s="254"/>
      <c r="FB66" s="254"/>
      <c r="FC66" s="254"/>
      <c r="FD66" s="254"/>
      <c r="FE66" s="254"/>
      <c r="FF66" s="254"/>
      <c r="FG66" s="254"/>
      <c r="FH66" s="254"/>
      <c r="FI66" s="254"/>
      <c r="FJ66" s="254"/>
      <c r="FK66" s="254"/>
      <c r="FM66" s="238"/>
      <c r="FN66" s="239"/>
      <c r="FO66" s="239"/>
      <c r="FP66" s="239"/>
      <c r="FQ66" s="239"/>
      <c r="FR66" s="239"/>
      <c r="FS66" s="239"/>
      <c r="FT66" s="239"/>
      <c r="FU66" s="239"/>
      <c r="FV66" s="239"/>
      <c r="FW66" s="239"/>
      <c r="FX66" s="239"/>
      <c r="FY66" s="239"/>
      <c r="FZ66" s="239"/>
      <c r="GA66" s="239"/>
      <c r="GB66" s="239"/>
      <c r="GC66" s="239"/>
      <c r="GD66" s="240"/>
    </row>
    <row r="67" spans="1:187" ht="15" customHeight="1" thickBot="1">
      <c r="A67" s="144" t="s">
        <v>141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5"/>
      <c r="BZ67" s="65" t="s">
        <v>55</v>
      </c>
      <c r="CA67" s="66"/>
      <c r="CB67" s="66"/>
      <c r="CC67" s="66"/>
      <c r="CD67" s="66"/>
      <c r="CE67" s="66"/>
      <c r="CF67" s="66"/>
      <c r="CG67" s="97">
        <v>253</v>
      </c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254">
        <f>дс2!CR67+'дс 9'!CR67:DI67+'дс 15'!CR67:DI67+'дс 16'!CR67:DI67+'дс 23'!CR67:DI67+'дс 25'!CR67:DI67+'дс 34'!CR67:DI67+'дс 36'!CR67:DI67+'дс 39'!CR67:DI67+'дс 40'!CR67:DI67+'дс 41'!CR67:DI67+'дс 42'!CR67:DI67+'дс 44'!CR67:DI67+'дс 46'!CR67:DI67+'шк 1'!CR67:DI67+'шк 2'!CR67:DI67+'шк 4'!CR67:DI67+'шк 5'!CR67:DI67+'шк Оремиф'!CR67:DI67+УПК!CR67+ППМС!CR67</f>
        <v>0</v>
      </c>
      <c r="CS67" s="254"/>
      <c r="CT67" s="254"/>
      <c r="CU67" s="254"/>
      <c r="CV67" s="254"/>
      <c r="CW67" s="254"/>
      <c r="CX67" s="254"/>
      <c r="CY67" s="254"/>
      <c r="CZ67" s="254"/>
      <c r="DA67" s="254"/>
      <c r="DB67" s="254"/>
      <c r="DC67" s="254"/>
      <c r="DD67" s="254"/>
      <c r="DE67" s="254"/>
      <c r="DF67" s="254"/>
      <c r="DG67" s="254"/>
      <c r="DH67" s="254"/>
      <c r="DI67" s="254"/>
      <c r="DJ67" s="254">
        <f>дс2!DJ67+'дс 9'!DJ67:EA67+'дс 15'!DJ67:EA67+'дс 16'!DJ67:EA67+'дс 23'!DJ67:EA67+'дс 25'!DJ67:EA67+'дс 34'!DJ67:EA67+'дс 36'!DJ67:EA67+'дс 39'!DJ67:EA67+'дс 40'!DJ67:EA67+'дс 41'!DJ67:EA67+'дс 42'!DJ67:EA67+'дс 44'!DJ67:EA67+'дс 46'!DJ67:EA67+'шк 1'!DJ67:EA67+'шк 2'!DJ67:EA67+'шк 4'!DJ67:EA67+'шк 5'!DJ67:EA67+'шк Оремиф'!DJ67:EA67+УПК!DJ67+ППМС!DJ67</f>
        <v>0</v>
      </c>
      <c r="DK67" s="254"/>
      <c r="DL67" s="254"/>
      <c r="DM67" s="254"/>
      <c r="DN67" s="254"/>
      <c r="DO67" s="254"/>
      <c r="DP67" s="254"/>
      <c r="DQ67" s="254"/>
      <c r="DR67" s="254"/>
      <c r="DS67" s="254"/>
      <c r="DT67" s="254"/>
      <c r="DU67" s="254"/>
      <c r="DV67" s="254"/>
      <c r="DW67" s="254"/>
      <c r="DX67" s="254"/>
      <c r="DY67" s="254"/>
      <c r="DZ67" s="254"/>
      <c r="EA67" s="254"/>
      <c r="EB67" s="254">
        <f>дс2!EB67+'дс 9'!EB67:ES67+'дс 15'!EB67:ES67+'дс 16'!EB67:ES67+'дс 23'!EB67:ES67+'дс 25'!EB67:ES67+'дс 34'!EB67:ES67+'дс 36'!EB67:ES67+'дс 39'!EB67:ES67+'дс 40'!EB67:ES67+'дс 41'!EB67:ES67+'дс 42'!EB67:ES67+'дс 44'!EB67:ES67+'дс 46'!EB67:ES67+'шк 1'!EB67:ES67+'шк 2'!EB67:ES67+'шк 4'!EB67:ES67+'шк 5'!EB67:ES67+'шк Оремиф'!EB67:ES67+УПК!EB67+ППМС!EB67</f>
        <v>0</v>
      </c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4">
        <f>дс2!ET67+'дс 9'!ET67:FK67+'дс 15'!ET67:FK67+'дс 16'!ET67:FK67+'дс 23'!ET67:FK67+'дс 25'!ET67:FK67+'дс 34'!ET67:FK67+'дс 36'!ET67:FK67+'дс 39'!ET67:FK67+'дс 40'!ET67:FK67+'дс 41'!ET67:FK67+'дс 42'!ET67:FK67+'дс 44'!ET67:FK67+'дс 46'!ET67:FK67+'шк 1'!ET67:FK67+'шк 2'!ET67:FK67+'шк 4'!ET67:FK67+'шк 5'!ET67:FK67+'шк Оремиф'!ET67:FK67+УПК!ET67+ППМС!ET67</f>
        <v>0</v>
      </c>
      <c r="EU67" s="254"/>
      <c r="EV67" s="254"/>
      <c r="EW67" s="254"/>
      <c r="EX67" s="254"/>
      <c r="EY67" s="254"/>
      <c r="EZ67" s="254"/>
      <c r="FA67" s="254"/>
      <c r="FB67" s="254"/>
      <c r="FC67" s="254"/>
      <c r="FD67" s="254"/>
      <c r="FE67" s="254"/>
      <c r="FF67" s="254"/>
      <c r="FG67" s="254"/>
      <c r="FH67" s="254"/>
      <c r="FI67" s="254"/>
      <c r="FJ67" s="254"/>
      <c r="FK67" s="254"/>
      <c r="FM67" s="250"/>
      <c r="FN67" s="250"/>
      <c r="FO67" s="250"/>
      <c r="FP67" s="250"/>
      <c r="FQ67" s="250"/>
      <c r="FR67" s="250"/>
      <c r="FS67" s="250"/>
      <c r="FT67" s="250"/>
      <c r="FU67" s="250"/>
      <c r="FV67" s="250"/>
      <c r="FW67" s="250"/>
      <c r="FX67" s="250"/>
      <c r="FY67" s="250"/>
      <c r="FZ67" s="250"/>
      <c r="GA67" s="250"/>
      <c r="GB67" s="250"/>
      <c r="GC67" s="250"/>
      <c r="GD67" s="250"/>
    </row>
    <row r="68" spans="1:187" ht="15" customHeight="1" thickBot="1">
      <c r="A68" s="162" t="s">
        <v>57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3"/>
      <c r="BZ68" s="65" t="s">
        <v>58</v>
      </c>
      <c r="CA68" s="66"/>
      <c r="CB68" s="66"/>
      <c r="CC68" s="66"/>
      <c r="CD68" s="66"/>
      <c r="CE68" s="66"/>
      <c r="CF68" s="66"/>
      <c r="CG68" s="97">
        <v>260</v>
      </c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324">
        <f>дс2!CR68+'дс 9'!CR68:DI68+'дс 15'!CR68:DI68+'дс 16'!CR68:DI68+'дс 23'!CR68:DI68+'дс 25'!CR68:DI68+'дс 34'!CR68:DI68+'дс 36'!CR68:DI68+'дс 39'!CR68:DI68+'дс 40'!CR68:DI68+'дс 41'!CR68:DI68+'дс 42'!CR68:DI68+'дс 44'!CR68:DI68+'дс 46'!CR68:DI68+'шк 1'!CR68:DI68+'шк 2'!CR68:DI68+'шк 4'!CR68:DI68+'шк 5'!CR68:DI68+'шк Оремиф'!CR68:DI68+УПК!CR68+ППМС!CR68</f>
        <v>396218.78</v>
      </c>
      <c r="CS68" s="324"/>
      <c r="CT68" s="324"/>
      <c r="CU68" s="324"/>
      <c r="CV68" s="324"/>
      <c r="CW68" s="324"/>
      <c r="CX68" s="324"/>
      <c r="CY68" s="324"/>
      <c r="CZ68" s="324"/>
      <c r="DA68" s="324"/>
      <c r="DB68" s="324"/>
      <c r="DC68" s="324"/>
      <c r="DD68" s="324"/>
      <c r="DE68" s="324"/>
      <c r="DF68" s="324"/>
      <c r="DG68" s="324"/>
      <c r="DH68" s="324"/>
      <c r="DI68" s="324"/>
      <c r="DJ68" s="254">
        <f>дс2!DJ68+'дс 9'!DJ68:EA68+'дс 15'!DJ68:EA68+'дс 16'!DJ68:EA68+'дс 23'!DJ68:EA68+'дс 25'!DJ68:EA68+'дс 34'!DJ68:EA68+'дс 36'!DJ68:EA68+'дс 39'!DJ68:EA68+'дс 40'!DJ68:EA68+'дс 41'!DJ68:EA68+'дс 42'!DJ68:EA68+'дс 44'!DJ68:EA68+'дс 46'!DJ68:EA68+'шк 1'!DJ68:EA68+'шк 2'!DJ68:EA68+'шк 4'!DJ68:EA68+'шк 5'!DJ68:EA68+'шк Оремиф'!DJ68:EA68+УПК!DJ68+ППМС!DJ68</f>
        <v>0</v>
      </c>
      <c r="DK68" s="254"/>
      <c r="DL68" s="254"/>
      <c r="DM68" s="254"/>
      <c r="DN68" s="254"/>
      <c r="DO68" s="254"/>
      <c r="DP68" s="254"/>
      <c r="DQ68" s="254"/>
      <c r="DR68" s="254"/>
      <c r="DS68" s="254"/>
      <c r="DT68" s="254"/>
      <c r="DU68" s="254"/>
      <c r="DV68" s="254"/>
      <c r="DW68" s="254"/>
      <c r="DX68" s="254"/>
      <c r="DY68" s="254"/>
      <c r="DZ68" s="254"/>
      <c r="EA68" s="254"/>
      <c r="EB68" s="254">
        <f>дс2!EB68+'дс 9'!EB68:ES68+'дс 15'!EB68:ES68+'дс 16'!EB68:ES68+'дс 23'!EB68:ES68+'дс 25'!EB68:ES68+'дс 34'!EB68:ES68+'дс 36'!EB68:ES68+'дс 39'!EB68:ES68+'дс 40'!EB68:ES68+'дс 41'!EB68:ES68+'дс 42'!EB68:ES68+'дс 44'!EB68:ES68+'дс 46'!EB68:ES68+'шк 1'!EB68:ES68+'шк 2'!EB68:ES68+'шк 4'!EB68:ES68+'шк 5'!EB68:ES68+'шк Оремиф'!EB68:ES68+УПК!EB68+ППМС!EB68</f>
        <v>0</v>
      </c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4">
        <f>дс2!ET68+'дс 9'!ET68:FK68+'дс 15'!ET68:FK68+'дс 16'!ET68:FK68+'дс 23'!ET68:FK68+'дс 25'!ET68:FK68+'дс 34'!ET68:FK68+'дс 36'!ET68:FK68+'дс 39'!ET68:FK68+'дс 40'!ET68:FK68+'дс 41'!ET68:FK68+'дс 42'!ET68:FK68+'дс 44'!ET68:FK68+'дс 46'!ET68:FK68+'шк 1'!ET68:FK68+'шк 2'!ET68:FK68+'шк 4'!ET68:FK68+'шк 5'!ET68:FK68+'шк Оремиф'!ET68:FK68+УПК!ET68+ППМС!ET68</f>
        <v>396218.78</v>
      </c>
      <c r="EU68" s="254"/>
      <c r="EV68" s="254"/>
      <c r="EW68" s="254"/>
      <c r="EX68" s="254"/>
      <c r="EY68" s="254"/>
      <c r="EZ68" s="254"/>
      <c r="FA68" s="254"/>
      <c r="FB68" s="254"/>
      <c r="FC68" s="254"/>
      <c r="FD68" s="254"/>
      <c r="FE68" s="254"/>
      <c r="FF68" s="254"/>
      <c r="FG68" s="254"/>
      <c r="FH68" s="254"/>
      <c r="FI68" s="254"/>
      <c r="FJ68" s="254"/>
      <c r="FK68" s="254"/>
      <c r="FM68" s="233">
        <f>SUM(FM69:GD71)</f>
        <v>0</v>
      </c>
      <c r="FN68" s="233"/>
      <c r="FO68" s="233"/>
      <c r="FP68" s="233"/>
      <c r="FQ68" s="233"/>
      <c r="FR68" s="233"/>
      <c r="FS68" s="233"/>
      <c r="FT68" s="233"/>
      <c r="FU68" s="233"/>
      <c r="FV68" s="233"/>
      <c r="FW68" s="233"/>
      <c r="FX68" s="233"/>
      <c r="FY68" s="233"/>
      <c r="FZ68" s="233"/>
      <c r="GA68" s="233"/>
      <c r="GB68" s="233"/>
      <c r="GC68" s="233"/>
      <c r="GD68" s="233"/>
    </row>
    <row r="69" spans="1:187" ht="12" customHeight="1">
      <c r="A69" s="164" t="s">
        <v>23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5"/>
      <c r="BZ69" s="79" t="s">
        <v>59</v>
      </c>
      <c r="CA69" s="80"/>
      <c r="CB69" s="80"/>
      <c r="CC69" s="80"/>
      <c r="CD69" s="80"/>
      <c r="CE69" s="80"/>
      <c r="CF69" s="81"/>
      <c r="CG69" s="73">
        <v>262</v>
      </c>
      <c r="CH69" s="74"/>
      <c r="CI69" s="74"/>
      <c r="CJ69" s="74"/>
      <c r="CK69" s="74"/>
      <c r="CL69" s="74"/>
      <c r="CM69" s="74"/>
      <c r="CN69" s="74"/>
      <c r="CO69" s="74"/>
      <c r="CP69" s="74"/>
      <c r="CQ69" s="75"/>
      <c r="CR69" s="325">
        <f>дс2!CR69+'дс 9'!CR69:DI69+'дс 15'!CR69:DI69+'дс 16'!CR69:DI69+'дс 23'!CR69:DI69+'дс 25'!CR69:DI69+'дс 34'!CR69:DI69+'дс 36'!CR69:DI69+'дс 39'!CR69:DI69+'дс 40'!CR69:DI69+'дс 41'!CR69:DI69+'дс 42'!CR69:DI69+'дс 44'!CR69:DI69+'дс 46'!CR69:DI69+'шк 1'!CR69:DI69+'шк 2'!CR69:DI69+'шк 4'!CR69:DI69+'шк 5'!CR69:DI69+'шк Оремиф'!CR69:DI69+УПК!CR69+ППМС!CR69</f>
        <v>396218.78</v>
      </c>
      <c r="CS69" s="326"/>
      <c r="CT69" s="326"/>
      <c r="CU69" s="326"/>
      <c r="CV69" s="326"/>
      <c r="CW69" s="326"/>
      <c r="CX69" s="326"/>
      <c r="CY69" s="326"/>
      <c r="CZ69" s="326"/>
      <c r="DA69" s="326"/>
      <c r="DB69" s="326"/>
      <c r="DC69" s="326"/>
      <c r="DD69" s="326"/>
      <c r="DE69" s="326"/>
      <c r="DF69" s="326"/>
      <c r="DG69" s="326"/>
      <c r="DH69" s="326"/>
      <c r="DI69" s="327"/>
      <c r="DJ69" s="331">
        <f>дс2!DJ69+'дс 9'!DJ69:EA69+'дс 15'!DJ69:EA69+'дс 16'!DJ69:EA69+'дс 23'!DJ69:EA69+'дс 25'!DJ69:EA69+'дс 34'!DJ69:EA69+'дс 36'!DJ69:EA69+'дс 39'!DJ69:EA69+'дс 40'!DJ69:EA69+'дс 41'!DJ69:EA69+'дс 42'!DJ69:EA69+'дс 44'!DJ69:EA69+'дс 46'!DJ69:EA69+'шк 1'!DJ69:EA69+'шк 2'!DJ69:EA69+'шк 4'!DJ69:EA69+'шк 5'!DJ69:EA69+'шк Оремиф'!DJ69:EA69+УПК!DJ69+ППМС!DJ69</f>
        <v>0</v>
      </c>
      <c r="DK69" s="332"/>
      <c r="DL69" s="332"/>
      <c r="DM69" s="332"/>
      <c r="DN69" s="332"/>
      <c r="DO69" s="332"/>
      <c r="DP69" s="332"/>
      <c r="DQ69" s="332"/>
      <c r="DR69" s="332"/>
      <c r="DS69" s="332"/>
      <c r="DT69" s="332"/>
      <c r="DU69" s="332"/>
      <c r="DV69" s="332"/>
      <c r="DW69" s="332"/>
      <c r="DX69" s="332"/>
      <c r="DY69" s="332"/>
      <c r="DZ69" s="332"/>
      <c r="EA69" s="333"/>
      <c r="EB69" s="331">
        <f>дс2!EB69+'дс 9'!EB69:ES69+'дс 15'!EB69:ES69+'дс 16'!EB69:ES69+'дс 23'!EB69:ES69+'дс 25'!EB69:ES69+'дс 34'!EB69:ES69+'дс 36'!EB69:ES69+'дс 39'!EB69:ES69+'дс 40'!EB69:ES69+'дс 41'!EB69:ES69+'дс 42'!EB69:ES69+'дс 44'!EB69:ES69+'дс 46'!EB69:ES69+'шк 1'!EB69:ES69+'шк 2'!EB69:ES69+'шк 4'!EB69:ES69+'шк 5'!EB69:ES69+'шк Оремиф'!EB69:ES69+УПК!EB69+ППМС!EB69</f>
        <v>0</v>
      </c>
      <c r="EC69" s="332"/>
      <c r="ED69" s="332"/>
      <c r="EE69" s="332"/>
      <c r="EF69" s="332"/>
      <c r="EG69" s="332"/>
      <c r="EH69" s="332"/>
      <c r="EI69" s="332"/>
      <c r="EJ69" s="332"/>
      <c r="EK69" s="332"/>
      <c r="EL69" s="332"/>
      <c r="EM69" s="332"/>
      <c r="EN69" s="332"/>
      <c r="EO69" s="332"/>
      <c r="EP69" s="332"/>
      <c r="EQ69" s="332"/>
      <c r="ER69" s="332"/>
      <c r="ES69" s="333"/>
      <c r="ET69" s="331">
        <f>дс2!ET69+'дс 9'!ET69:FK69+'дс 15'!ET69:FK69+'дс 16'!ET69:FK69+'дс 23'!ET69:FK69+'дс 25'!ET69:FK69+'дс 34'!ET69:FK69+'дс 36'!ET69:FK69+'дс 39'!ET69:FK69+'дс 40'!ET69:FK69+'дс 41'!ET69:FK69+'дс 42'!ET69:FK69+'дс 44'!ET69:FK69+'дс 46'!ET69:FK69+'шк 1'!ET69:FK69+'шк 2'!ET69:FK69+'шк 4'!ET69:FK69+'шк 5'!ET69:FK69+'шк Оремиф'!ET69:FK69+УПК!ET69+ППМС!ET69</f>
        <v>396218.78</v>
      </c>
      <c r="EU69" s="332"/>
      <c r="EV69" s="332"/>
      <c r="EW69" s="332"/>
      <c r="EX69" s="332"/>
      <c r="EY69" s="332"/>
      <c r="EZ69" s="332"/>
      <c r="FA69" s="332"/>
      <c r="FB69" s="332"/>
      <c r="FC69" s="332"/>
      <c r="FD69" s="332"/>
      <c r="FE69" s="332"/>
      <c r="FF69" s="332"/>
      <c r="FG69" s="332"/>
      <c r="FH69" s="332"/>
      <c r="FI69" s="332"/>
      <c r="FJ69" s="332"/>
      <c r="FK69" s="333"/>
      <c r="FM69" s="235"/>
      <c r="FN69" s="236"/>
      <c r="FO69" s="236"/>
      <c r="FP69" s="236"/>
      <c r="FQ69" s="236"/>
      <c r="FR69" s="236"/>
      <c r="FS69" s="236"/>
      <c r="FT69" s="236"/>
      <c r="FU69" s="236"/>
      <c r="FV69" s="236"/>
      <c r="FW69" s="236"/>
      <c r="FX69" s="236"/>
      <c r="FY69" s="236"/>
      <c r="FZ69" s="236"/>
      <c r="GA69" s="236"/>
      <c r="GB69" s="236"/>
      <c r="GC69" s="236"/>
      <c r="GD69" s="237"/>
    </row>
    <row r="70" spans="1:187" ht="12" customHeight="1" thickBot="1">
      <c r="A70" s="142" t="s">
        <v>61</v>
      </c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3"/>
      <c r="BZ70" s="82"/>
      <c r="CA70" s="83"/>
      <c r="CB70" s="83"/>
      <c r="CC70" s="83"/>
      <c r="CD70" s="83"/>
      <c r="CE70" s="83"/>
      <c r="CF70" s="84"/>
      <c r="CG70" s="76"/>
      <c r="CH70" s="77"/>
      <c r="CI70" s="77"/>
      <c r="CJ70" s="77"/>
      <c r="CK70" s="77"/>
      <c r="CL70" s="77"/>
      <c r="CM70" s="77"/>
      <c r="CN70" s="77"/>
      <c r="CO70" s="77"/>
      <c r="CP70" s="77"/>
      <c r="CQ70" s="78"/>
      <c r="CR70" s="341"/>
      <c r="CS70" s="342"/>
      <c r="CT70" s="342"/>
      <c r="CU70" s="342"/>
      <c r="CV70" s="342"/>
      <c r="CW70" s="342"/>
      <c r="CX70" s="342"/>
      <c r="CY70" s="342"/>
      <c r="CZ70" s="342"/>
      <c r="DA70" s="342"/>
      <c r="DB70" s="342"/>
      <c r="DC70" s="342"/>
      <c r="DD70" s="342"/>
      <c r="DE70" s="342"/>
      <c r="DF70" s="342"/>
      <c r="DG70" s="342"/>
      <c r="DH70" s="342"/>
      <c r="DI70" s="343"/>
      <c r="DJ70" s="338"/>
      <c r="DK70" s="339"/>
      <c r="DL70" s="339"/>
      <c r="DM70" s="339"/>
      <c r="DN70" s="339"/>
      <c r="DO70" s="339"/>
      <c r="DP70" s="339"/>
      <c r="DQ70" s="339"/>
      <c r="DR70" s="339"/>
      <c r="DS70" s="339"/>
      <c r="DT70" s="339"/>
      <c r="DU70" s="339"/>
      <c r="DV70" s="339"/>
      <c r="DW70" s="339"/>
      <c r="DX70" s="339"/>
      <c r="DY70" s="339"/>
      <c r="DZ70" s="339"/>
      <c r="EA70" s="340"/>
      <c r="EB70" s="338"/>
      <c r="EC70" s="339"/>
      <c r="ED70" s="339"/>
      <c r="EE70" s="339"/>
      <c r="EF70" s="339"/>
      <c r="EG70" s="339"/>
      <c r="EH70" s="339"/>
      <c r="EI70" s="339"/>
      <c r="EJ70" s="339"/>
      <c r="EK70" s="339"/>
      <c r="EL70" s="339"/>
      <c r="EM70" s="339"/>
      <c r="EN70" s="339"/>
      <c r="EO70" s="339"/>
      <c r="EP70" s="339"/>
      <c r="EQ70" s="339"/>
      <c r="ER70" s="339"/>
      <c r="ES70" s="340"/>
      <c r="ET70" s="338"/>
      <c r="EU70" s="339"/>
      <c r="EV70" s="339"/>
      <c r="EW70" s="339"/>
      <c r="EX70" s="339"/>
      <c r="EY70" s="339"/>
      <c r="EZ70" s="339"/>
      <c r="FA70" s="339"/>
      <c r="FB70" s="339"/>
      <c r="FC70" s="339"/>
      <c r="FD70" s="339"/>
      <c r="FE70" s="339"/>
      <c r="FF70" s="339"/>
      <c r="FG70" s="339"/>
      <c r="FH70" s="339"/>
      <c r="FI70" s="339"/>
      <c r="FJ70" s="339"/>
      <c r="FK70" s="340"/>
      <c r="FM70" s="238"/>
      <c r="FN70" s="239"/>
      <c r="FO70" s="239"/>
      <c r="FP70" s="239"/>
      <c r="FQ70" s="239"/>
      <c r="FR70" s="239"/>
      <c r="FS70" s="239"/>
      <c r="FT70" s="239"/>
      <c r="FU70" s="239"/>
      <c r="FV70" s="239"/>
      <c r="FW70" s="239"/>
      <c r="FX70" s="239"/>
      <c r="FY70" s="239"/>
      <c r="FZ70" s="239"/>
      <c r="GA70" s="239"/>
      <c r="GB70" s="239"/>
      <c r="GC70" s="239"/>
      <c r="GD70" s="240"/>
    </row>
    <row r="71" spans="1:187" ht="12" customHeight="1" thickBot="1">
      <c r="A71" s="144" t="s">
        <v>156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5"/>
      <c r="BZ71" s="65" t="s">
        <v>60</v>
      </c>
      <c r="CA71" s="66"/>
      <c r="CB71" s="66"/>
      <c r="CC71" s="66"/>
      <c r="CD71" s="66"/>
      <c r="CE71" s="66"/>
      <c r="CF71" s="66"/>
      <c r="CG71" s="97">
        <v>263</v>
      </c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324">
        <f>дс2!CR71+'дс 9'!CR71:DI71+'дс 15'!CR71:DI71+'дс 16'!CR71:DI71+'дс 23'!CR71:DI71+'дс 25'!CR71:DI71+'дс 34'!CR71:DI71+'дс 36'!CR71:DI71+'дс 39'!CR71:DI71+'дс 40'!CR71:DI71+'дс 41'!CR71:DI71+'дс 42'!CR71:DI71+'дс 44'!CR71:DI71+'дс 46'!CR71:DI71+'шк 1'!CR71:DI71+'шк 2'!CR71:DI71+'шк 4'!CR71:DI71+'шк 5'!CR71:DI71+'шк Оремиф'!CR71:DI71+УПК!CR71+ППМС!CR71</f>
        <v>0</v>
      </c>
      <c r="CS71" s="324"/>
      <c r="CT71" s="324"/>
      <c r="CU71" s="324"/>
      <c r="CV71" s="324"/>
      <c r="CW71" s="324"/>
      <c r="CX71" s="324"/>
      <c r="CY71" s="324"/>
      <c r="CZ71" s="324"/>
      <c r="DA71" s="324"/>
      <c r="DB71" s="324"/>
      <c r="DC71" s="324"/>
      <c r="DD71" s="324"/>
      <c r="DE71" s="324"/>
      <c r="DF71" s="324"/>
      <c r="DG71" s="324"/>
      <c r="DH71" s="324"/>
      <c r="DI71" s="324"/>
      <c r="DJ71" s="254">
        <f>дс2!DJ71+'дс 9'!DJ71:EA71+'дс 15'!DJ71:EA71+'дс 16'!DJ71:EA71+'дс 23'!DJ71:EA71+'дс 25'!DJ71:EA71+'дс 34'!DJ71:EA71+'дс 36'!DJ71:EA71+'дс 39'!DJ71:EA71+'дс 40'!DJ71:EA71+'дс 41'!DJ71:EA71+'дс 42'!DJ71:EA71+'дс 44'!DJ71:EA71+'дс 46'!DJ71:EA71+'шк 1'!DJ71:EA71+'шк 2'!DJ71:EA71+'шк 4'!DJ71:EA71+'шк 5'!DJ71:EA71+'шк Оремиф'!DJ71:EA71+УПК!DJ71+ППМС!DJ71</f>
        <v>0</v>
      </c>
      <c r="DK71" s="254"/>
      <c r="DL71" s="254"/>
      <c r="DM71" s="254"/>
      <c r="DN71" s="254"/>
      <c r="DO71" s="254"/>
      <c r="DP71" s="254"/>
      <c r="DQ71" s="254"/>
      <c r="DR71" s="254"/>
      <c r="DS71" s="254"/>
      <c r="DT71" s="254"/>
      <c r="DU71" s="254"/>
      <c r="DV71" s="254"/>
      <c r="DW71" s="254"/>
      <c r="DX71" s="254"/>
      <c r="DY71" s="254"/>
      <c r="DZ71" s="254"/>
      <c r="EA71" s="254"/>
      <c r="EB71" s="254">
        <f>дс2!EB71+'дс 9'!EB71:ES71+'дс 15'!EB71:ES71+'дс 16'!EB71:ES71+'дс 23'!EB71:ES71+'дс 25'!EB71:ES71+'дс 34'!EB71:ES71+'дс 36'!EB71:ES71+'дс 39'!EB71:ES71+'дс 40'!EB71:ES71+'дс 41'!EB71:ES71+'дс 42'!EB71:ES71+'дс 44'!EB71:ES71+'дс 46'!EB71:ES71+'шк 1'!EB71:ES71+'шк 2'!EB71:ES71+'шк 4'!EB71:ES71+'шк 5'!EB71:ES71+'шк Оремиф'!EB71:ES71+УПК!EB71+ППМС!EB71</f>
        <v>0</v>
      </c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4">
        <f>дс2!ET71+'дс 9'!ET71:FK71+'дс 15'!ET71:FK71+'дс 16'!ET71:FK71+'дс 23'!ET71:FK71+'дс 25'!ET71:FK71+'дс 34'!ET71:FK71+'дс 36'!ET71:FK71+'дс 39'!ET71:FK71+'дс 40'!ET71:FK71+'дс 41'!ET71:FK71+'дс 42'!ET71:FK71+'дс 44'!ET71:FK71+'дс 46'!ET71:FK71+'шк 1'!ET71:FK71+'шк 2'!ET71:FK71+'шк 4'!ET71:FK71+'шк 5'!ET71:FK71+'шк Оремиф'!ET71:FK71+УПК!ET71+ППМС!ET71</f>
        <v>0</v>
      </c>
      <c r="EU71" s="254"/>
      <c r="EV71" s="254"/>
      <c r="EW71" s="254"/>
      <c r="EX71" s="254"/>
      <c r="EY71" s="254"/>
      <c r="EZ71" s="254"/>
      <c r="FA71" s="254"/>
      <c r="FB71" s="254"/>
      <c r="FC71" s="254"/>
      <c r="FD71" s="254"/>
      <c r="FE71" s="254"/>
      <c r="FF71" s="254"/>
      <c r="FG71" s="254"/>
      <c r="FH71" s="254"/>
      <c r="FI71" s="254"/>
      <c r="FJ71" s="254"/>
      <c r="FK71" s="254"/>
      <c r="FM71" s="250"/>
      <c r="FN71" s="250"/>
      <c r="FO71" s="250"/>
      <c r="FP71" s="250"/>
      <c r="FQ71" s="250"/>
      <c r="FR71" s="250"/>
      <c r="FS71" s="250"/>
      <c r="FT71" s="250"/>
      <c r="FU71" s="250"/>
      <c r="FV71" s="250"/>
      <c r="FW71" s="250"/>
      <c r="FX71" s="250"/>
      <c r="FY71" s="250"/>
      <c r="FZ71" s="250"/>
      <c r="GA71" s="250"/>
      <c r="GB71" s="250"/>
      <c r="GC71" s="250"/>
      <c r="GD71" s="250"/>
    </row>
    <row r="72" spans="1:187" ht="15" customHeight="1" thickBot="1">
      <c r="A72" s="156" t="s">
        <v>68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7"/>
      <c r="BZ72" s="87" t="s">
        <v>195</v>
      </c>
      <c r="CA72" s="88"/>
      <c r="CB72" s="88"/>
      <c r="CC72" s="88"/>
      <c r="CD72" s="88"/>
      <c r="CE72" s="88"/>
      <c r="CF72" s="88"/>
      <c r="CG72" s="154">
        <v>290</v>
      </c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324">
        <f>дс2!CR72+'дс 9'!CR72:DI72+'дс 15'!CR72:DI72+'дс 16'!CR72:DI72+'дс 23'!CR72:DI72+'дс 25'!CR72:DI72+'дс 34'!CR72:DI72+'дс 36'!CR72:DI72+'дс 39'!CR72:DI72+'дс 40'!CR72:DI72+'дс 41'!CR72:DI72+'дс 42'!CR72:DI72+'дс 44'!CR72:DI72+'дс 46'!CR72:DI72+'шк 1'!CR72:DI72+'шк 2'!CR72:DI72+'шк 4'!CR72:DI72+'шк 5'!CR72:DI72+'шк Оремиф'!CR72:DI72+УПК!CR72+ППМС!CR72</f>
        <v>0</v>
      </c>
      <c r="CS72" s="324"/>
      <c r="CT72" s="324"/>
      <c r="CU72" s="324"/>
      <c r="CV72" s="324"/>
      <c r="CW72" s="324"/>
      <c r="CX72" s="324"/>
      <c r="CY72" s="324"/>
      <c r="CZ72" s="324"/>
      <c r="DA72" s="324"/>
      <c r="DB72" s="324"/>
      <c r="DC72" s="324"/>
      <c r="DD72" s="324"/>
      <c r="DE72" s="324"/>
      <c r="DF72" s="324"/>
      <c r="DG72" s="324"/>
      <c r="DH72" s="324"/>
      <c r="DI72" s="324"/>
      <c r="DJ72" s="337">
        <f>дс2!DJ72+'дс 9'!DJ72:EA72+'дс 15'!DJ72:EA72+'дс 16'!DJ72:EA72+'дс 23'!DJ72:EA72+'дс 25'!DJ72:EA72+'дс 34'!DJ72:EA72+'дс 36'!DJ72:EA72+'дс 39'!DJ72:EA72+'дс 40'!DJ72:EA72+'дс 41'!DJ72:EA72+'дс 42'!DJ72:EA72+'дс 44'!DJ72:EA72+'дс 46'!DJ72:EA72+'шк 1'!DJ72:EA72+'шк 2'!DJ72:EA72+'шк 4'!DJ72:EA72+'шк 5'!DJ72:EA72+'шк Оремиф'!DJ72:EA72+УПК!DJ72+ППМС!DJ72</f>
        <v>4215999.4700000007</v>
      </c>
      <c r="DK72" s="337"/>
      <c r="DL72" s="337"/>
      <c r="DM72" s="337"/>
      <c r="DN72" s="337"/>
      <c r="DO72" s="337"/>
      <c r="DP72" s="337"/>
      <c r="DQ72" s="337"/>
      <c r="DR72" s="337"/>
      <c r="DS72" s="337"/>
      <c r="DT72" s="337"/>
      <c r="DU72" s="337"/>
      <c r="DV72" s="337"/>
      <c r="DW72" s="337"/>
      <c r="DX72" s="337"/>
      <c r="DY72" s="337"/>
      <c r="DZ72" s="337"/>
      <c r="EA72" s="337"/>
      <c r="EB72" s="254">
        <f>дс2!EB72+'дс 9'!EB72:ES72+'дс 15'!EB72:ES72+'дс 16'!EB72:ES72+'дс 23'!EB72:ES72+'дс 25'!EB72:ES72+'дс 34'!EB72:ES72+'дс 36'!EB72:ES72+'дс 39'!EB72:ES72+'дс 40'!EB72:ES72+'дс 41'!EB72:ES72+'дс 42'!EB72:ES72+'дс 44'!EB72:ES72+'дс 46'!EB72:ES72+'шк 1'!EB72:ES72+'шк 2'!EB72:ES72+'шк 4'!EB72:ES72+'шк 5'!EB72:ES72+'шк Оремиф'!EB72:ES72+УПК!EB72+ППМС!EB72</f>
        <v>0</v>
      </c>
      <c r="EC72" s="254"/>
      <c r="ED72" s="254"/>
      <c r="EE72" s="254"/>
      <c r="EF72" s="254"/>
      <c r="EG72" s="254"/>
      <c r="EH72" s="254"/>
      <c r="EI72" s="254"/>
      <c r="EJ72" s="254"/>
      <c r="EK72" s="254"/>
      <c r="EL72" s="254"/>
      <c r="EM72" s="254"/>
      <c r="EN72" s="254"/>
      <c r="EO72" s="254"/>
      <c r="EP72" s="254"/>
      <c r="EQ72" s="254"/>
      <c r="ER72" s="254"/>
      <c r="ES72" s="254"/>
      <c r="ET72" s="254">
        <f>дс2!ET72+'дс 9'!ET72:FK72+'дс 15'!ET72:FK72+'дс 16'!ET72:FK72+'дс 23'!ET72:FK72+'дс 25'!ET72:FK72+'дс 34'!ET72:FK72+'дс 36'!ET72:FK72+'дс 39'!ET72:FK72+'дс 40'!ET72:FK72+'дс 41'!ET72:FK72+'дс 42'!ET72:FK72+'дс 44'!ET72:FK72+'дс 46'!ET72:FK72+'шк 1'!ET72:FK72+'шк 2'!ET72:FK72+'шк 4'!ET72:FK72+'шк 5'!ET72:FK72+'шк Оремиф'!ET72:FK72+УПК!ET72+ППМС!ET72</f>
        <v>4215999.4700000007</v>
      </c>
      <c r="EU72" s="254"/>
      <c r="EV72" s="254"/>
      <c r="EW72" s="254"/>
      <c r="EX72" s="254"/>
      <c r="EY72" s="254"/>
      <c r="EZ72" s="254"/>
      <c r="FA72" s="254"/>
      <c r="FB72" s="254"/>
      <c r="FC72" s="254"/>
      <c r="FD72" s="254"/>
      <c r="FE72" s="254"/>
      <c r="FF72" s="254"/>
      <c r="FG72" s="254"/>
      <c r="FH72" s="254"/>
      <c r="FI72" s="254"/>
      <c r="FJ72" s="254"/>
      <c r="FK72" s="254"/>
      <c r="FM72" s="291">
        <v>4215999.47</v>
      </c>
      <c r="FN72" s="291"/>
      <c r="FO72" s="291"/>
      <c r="FP72" s="291"/>
      <c r="FQ72" s="291"/>
      <c r="FR72" s="291"/>
      <c r="FS72" s="291"/>
      <c r="FT72" s="291"/>
      <c r="FU72" s="291"/>
      <c r="FV72" s="291"/>
      <c r="FW72" s="291"/>
      <c r="FX72" s="291"/>
      <c r="FY72" s="291"/>
      <c r="FZ72" s="291"/>
      <c r="GA72" s="291"/>
      <c r="GB72" s="291"/>
      <c r="GC72" s="291"/>
      <c r="GD72" s="291"/>
      <c r="GE72" s="63">
        <f>FM72-DJ72</f>
        <v>0</v>
      </c>
    </row>
    <row r="73" spans="1:187" ht="15" customHeight="1">
      <c r="FK73" s="41" t="s">
        <v>163</v>
      </c>
    </row>
    <row r="74" spans="1:187" s="12" customFormat="1" ht="33" customHeight="1">
      <c r="A74" s="161" t="s">
        <v>136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 t="s">
        <v>137</v>
      </c>
      <c r="CA74" s="123"/>
      <c r="CB74" s="123"/>
      <c r="CC74" s="123"/>
      <c r="CD74" s="123"/>
      <c r="CE74" s="123"/>
      <c r="CF74" s="123"/>
      <c r="CG74" s="123" t="s">
        <v>173</v>
      </c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253" t="s">
        <v>174</v>
      </c>
      <c r="CS74" s="253"/>
      <c r="CT74" s="253"/>
      <c r="CU74" s="253"/>
      <c r="CV74" s="253"/>
      <c r="CW74" s="253"/>
      <c r="CX74" s="253"/>
      <c r="CY74" s="253"/>
      <c r="CZ74" s="253"/>
      <c r="DA74" s="253"/>
      <c r="DB74" s="253"/>
      <c r="DC74" s="253"/>
      <c r="DD74" s="253"/>
      <c r="DE74" s="253"/>
      <c r="DF74" s="253"/>
      <c r="DG74" s="253"/>
      <c r="DH74" s="253"/>
      <c r="DI74" s="253"/>
      <c r="DJ74" s="253" t="s">
        <v>175</v>
      </c>
      <c r="DK74" s="253"/>
      <c r="DL74" s="253"/>
      <c r="DM74" s="253"/>
      <c r="DN74" s="253"/>
      <c r="DO74" s="253"/>
      <c r="DP74" s="253"/>
      <c r="DQ74" s="253"/>
      <c r="DR74" s="253"/>
      <c r="DS74" s="253"/>
      <c r="DT74" s="253"/>
      <c r="DU74" s="253"/>
      <c r="DV74" s="253"/>
      <c r="DW74" s="253"/>
      <c r="DX74" s="253"/>
      <c r="DY74" s="253"/>
      <c r="DZ74" s="253"/>
      <c r="EA74" s="253"/>
      <c r="EB74" s="253" t="s">
        <v>2</v>
      </c>
      <c r="EC74" s="253"/>
      <c r="ED74" s="253"/>
      <c r="EE74" s="253"/>
      <c r="EF74" s="253"/>
      <c r="EG74" s="253"/>
      <c r="EH74" s="253"/>
      <c r="EI74" s="253"/>
      <c r="EJ74" s="253"/>
      <c r="EK74" s="253"/>
      <c r="EL74" s="253"/>
      <c r="EM74" s="253"/>
      <c r="EN74" s="253"/>
      <c r="EO74" s="253"/>
      <c r="EP74" s="253"/>
      <c r="EQ74" s="253"/>
      <c r="ER74" s="253"/>
      <c r="ES74" s="253"/>
      <c r="ET74" s="253" t="s">
        <v>1</v>
      </c>
      <c r="EU74" s="253"/>
      <c r="EV74" s="253"/>
      <c r="EW74" s="253"/>
      <c r="EX74" s="253"/>
      <c r="EY74" s="253"/>
      <c r="EZ74" s="253"/>
      <c r="FA74" s="253"/>
      <c r="FB74" s="253"/>
      <c r="FC74" s="253"/>
      <c r="FD74" s="253"/>
      <c r="FE74" s="253"/>
      <c r="FF74" s="253"/>
      <c r="FG74" s="253"/>
      <c r="FH74" s="253"/>
      <c r="FI74" s="253"/>
      <c r="FJ74" s="253"/>
      <c r="FK74" s="256"/>
      <c r="FL74" s="39"/>
      <c r="FM74" s="253" t="s">
        <v>175</v>
      </c>
      <c r="FN74" s="253"/>
      <c r="FO74" s="253"/>
      <c r="FP74" s="253"/>
      <c r="FQ74" s="253"/>
      <c r="FR74" s="253"/>
      <c r="FS74" s="253"/>
      <c r="FT74" s="253"/>
      <c r="FU74" s="253"/>
      <c r="FV74" s="253"/>
      <c r="FW74" s="253"/>
      <c r="FX74" s="253"/>
      <c r="FY74" s="253"/>
      <c r="FZ74" s="253"/>
      <c r="GA74" s="253"/>
      <c r="GB74" s="253"/>
      <c r="GC74" s="253"/>
      <c r="GD74" s="253"/>
    </row>
    <row r="75" spans="1:187" s="13" customFormat="1" ht="12" customHeight="1" thickBot="1">
      <c r="A75" s="158">
        <v>1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98">
        <v>2</v>
      </c>
      <c r="CA75" s="98"/>
      <c r="CB75" s="98"/>
      <c r="CC75" s="98"/>
      <c r="CD75" s="98"/>
      <c r="CE75" s="98"/>
      <c r="CF75" s="98"/>
      <c r="CG75" s="98">
        <v>3</v>
      </c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255">
        <v>4</v>
      </c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>
        <v>5</v>
      </c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>
        <v>6</v>
      </c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>
        <v>7</v>
      </c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69"/>
      <c r="FL75" s="40"/>
      <c r="FM75" s="255">
        <v>5</v>
      </c>
      <c r="FN75" s="255"/>
      <c r="FO75" s="255"/>
      <c r="FP75" s="255"/>
      <c r="FQ75" s="255"/>
      <c r="FR75" s="255"/>
      <c r="FS75" s="255"/>
      <c r="FT75" s="255"/>
      <c r="FU75" s="255"/>
      <c r="FV75" s="255"/>
      <c r="FW75" s="255"/>
      <c r="FX75" s="255"/>
      <c r="FY75" s="255"/>
      <c r="FZ75" s="255"/>
      <c r="GA75" s="255"/>
      <c r="GB75" s="255"/>
      <c r="GC75" s="255"/>
      <c r="GD75" s="255"/>
    </row>
    <row r="76" spans="1:187" ht="15" customHeight="1" thickBot="1">
      <c r="A76" s="162" t="s">
        <v>64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3"/>
      <c r="BZ76" s="138" t="s">
        <v>62</v>
      </c>
      <c r="CA76" s="139"/>
      <c r="CB76" s="139"/>
      <c r="CC76" s="139"/>
      <c r="CD76" s="139"/>
      <c r="CE76" s="139"/>
      <c r="CF76" s="139"/>
      <c r="CG76" s="140">
        <v>270</v>
      </c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324">
        <f>дс2!CR76+'дс 9'!CR76:DI76+'дс 15'!CR76:DI76+'дс 16'!CR76:DI76+'дс 23'!CR76:DI76+'дс 25'!CR76:DI76+'дс 34'!CR76:DI76+'дс 36'!CR76:DI76+'дс 39'!CR76:DI76+'дс 40'!CR76:DI76+'дс 41'!CR76:DI76+'дс 42'!CR76:DI76+'дс 44'!CR76:DI76+'дс 46'!CR76:DI76+'шк 1'!CR76:DI76+'шк 2'!CR76:DI76+'шк 4'!CR76:DI76+'шк 5'!CR76:DI76+'шк Оремиф'!CR76:DI76+УПК!CR76+ППМС!CR76</f>
        <v>835342.72</v>
      </c>
      <c r="CS76" s="324"/>
      <c r="CT76" s="324"/>
      <c r="CU76" s="324"/>
      <c r="CV76" s="324"/>
      <c r="CW76" s="324"/>
      <c r="CX76" s="324"/>
      <c r="CY76" s="324"/>
      <c r="CZ76" s="324"/>
      <c r="DA76" s="324"/>
      <c r="DB76" s="324"/>
      <c r="DC76" s="324"/>
      <c r="DD76" s="324"/>
      <c r="DE76" s="324"/>
      <c r="DF76" s="324"/>
      <c r="DG76" s="324"/>
      <c r="DH76" s="324"/>
      <c r="DI76" s="324"/>
      <c r="DJ76" s="337">
        <f>дс2!DJ76+'дс 9'!DJ76:EA76+'дс 15'!DJ76:EA76+'дс 16'!DJ76:EA76+'дс 23'!DJ76:EA76+'дс 25'!DJ76:EA76+'дс 34'!DJ76:EA76+'дс 36'!DJ76:EA76+'дс 39'!DJ76:EA76+'дс 40'!DJ76:EA76+'дс 41'!DJ76:EA76+'дс 42'!DJ76:EA76+'дс 44'!DJ76:EA76+'дс 46'!DJ76:EA76+'шк 1'!DJ76:EA76+'шк 2'!DJ76:EA76+'шк 4'!DJ76:EA76+'шк 5'!DJ76:EA76+'шк Оремиф'!DJ76:EA76+УПК!DJ76+ППМС!DJ76</f>
        <v>74333081.079999983</v>
      </c>
      <c r="DK76" s="337"/>
      <c r="DL76" s="337"/>
      <c r="DM76" s="337"/>
      <c r="DN76" s="337"/>
      <c r="DO76" s="337"/>
      <c r="DP76" s="337"/>
      <c r="DQ76" s="337"/>
      <c r="DR76" s="337"/>
      <c r="DS76" s="337"/>
      <c r="DT76" s="337"/>
      <c r="DU76" s="337"/>
      <c r="DV76" s="337"/>
      <c r="DW76" s="337"/>
      <c r="DX76" s="337"/>
      <c r="DY76" s="337"/>
      <c r="DZ76" s="337"/>
      <c r="EA76" s="337"/>
      <c r="EB76" s="254">
        <f>дс2!EB76+'дс 9'!EB76:ES76+'дс 15'!EB76:ES76+'дс 16'!EB76:ES76+'дс 23'!EB76:ES76+'дс 25'!EB76:ES76+'дс 34'!EB76:ES76+'дс 36'!EB76:ES76+'дс 39'!EB76:ES76+'дс 40'!EB76:ES76+'дс 41'!EB76:ES76+'дс 42'!EB76:ES76+'дс 44'!EB76:ES76+'дс 46'!EB76:ES76+'шк 1'!EB76:ES76+'шк 2'!EB76:ES76+'шк 4'!EB76:ES76+'шк 5'!EB76:ES76+'шк Оремиф'!EB76:ES76+УПК!EB76+ППМС!EB76</f>
        <v>0</v>
      </c>
      <c r="EC76" s="254"/>
      <c r="ED76" s="254"/>
      <c r="EE76" s="254"/>
      <c r="EF76" s="254"/>
      <c r="EG76" s="254"/>
      <c r="EH76" s="254"/>
      <c r="EI76" s="254"/>
      <c r="EJ76" s="254"/>
      <c r="EK76" s="254"/>
      <c r="EL76" s="254"/>
      <c r="EM76" s="254"/>
      <c r="EN76" s="254"/>
      <c r="EO76" s="254"/>
      <c r="EP76" s="254"/>
      <c r="EQ76" s="254"/>
      <c r="ER76" s="254"/>
      <c r="ES76" s="254"/>
      <c r="ET76" s="254">
        <f>дс2!ET76+'дс 9'!ET76:FK76+'дс 15'!ET76:FK76+'дс 16'!ET76:FK76+'дс 23'!ET76:FK76+'дс 25'!ET76:FK76+'дс 34'!ET76:FK76+'дс 36'!ET76:FK76+'дс 39'!ET76:FK76+'дс 40'!ET76:FK76+'дс 41'!ET76:FK76+'дс 42'!ET76:FK76+'дс 44'!ET76:FK76+'дс 46'!ET76:FK76+'шк 1'!ET76:FK76+'шк 2'!ET76:FK76+'шк 4'!ET76:FK76+'шк 5'!ET76:FK76+'шк Оремиф'!ET76:FK76+УПК!ET76+ППМС!ET76</f>
        <v>75168423.799999997</v>
      </c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54"/>
      <c r="FM76" s="254">
        <f>SUM(FM77:GD80)</f>
        <v>74333081.079999998</v>
      </c>
      <c r="FN76" s="254"/>
      <c r="FO76" s="254"/>
      <c r="FP76" s="254"/>
      <c r="FQ76" s="254"/>
      <c r="FR76" s="254"/>
      <c r="FS76" s="254"/>
      <c r="FT76" s="254"/>
      <c r="FU76" s="254"/>
      <c r="FV76" s="254"/>
      <c r="FW76" s="254"/>
      <c r="FX76" s="254"/>
      <c r="FY76" s="254"/>
      <c r="FZ76" s="254"/>
      <c r="GA76" s="254"/>
      <c r="GB76" s="254"/>
      <c r="GC76" s="254"/>
      <c r="GD76" s="254"/>
    </row>
    <row r="77" spans="1:187" ht="12" customHeight="1">
      <c r="A77" s="164" t="s">
        <v>23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5"/>
      <c r="BZ77" s="79" t="s">
        <v>63</v>
      </c>
      <c r="CA77" s="80"/>
      <c r="CB77" s="80"/>
      <c r="CC77" s="80"/>
      <c r="CD77" s="80"/>
      <c r="CE77" s="80"/>
      <c r="CF77" s="81"/>
      <c r="CG77" s="73">
        <v>271</v>
      </c>
      <c r="CH77" s="74"/>
      <c r="CI77" s="74"/>
      <c r="CJ77" s="74"/>
      <c r="CK77" s="74"/>
      <c r="CL77" s="74"/>
      <c r="CM77" s="74"/>
      <c r="CN77" s="74"/>
      <c r="CO77" s="74"/>
      <c r="CP77" s="74"/>
      <c r="CQ77" s="75"/>
      <c r="CR77" s="325">
        <f>дс2!CR77+'дс 9'!CR77:DI77+'дс 15'!CR77:DI77+'дс 16'!CR77:DI77+'дс 23'!CR77:DI77+'дс 25'!CR77:DI77+'дс 34'!CR77:DI77+'дс 36'!CR77:DI77+'дс 39'!CR77:DI77+'дс 40'!CR77:DI77+'дс 41'!CR77:DI77+'дс 42'!CR77:DI77+'дс 44'!CR77:DI77+'дс 46'!CR77:DI77+'шк 1'!CR77:DI77+'шк 2'!CR77:DI77+'шк 4'!CR77:DI77+'шк 5'!CR77:DI77+'шк Оремиф'!CR77:DI77+УПК!CR77+ППМС!CR77</f>
        <v>0</v>
      </c>
      <c r="CS77" s="326"/>
      <c r="CT77" s="326"/>
      <c r="CU77" s="326"/>
      <c r="CV77" s="326"/>
      <c r="CW77" s="326"/>
      <c r="CX77" s="326"/>
      <c r="CY77" s="326"/>
      <c r="CZ77" s="326"/>
      <c r="DA77" s="326"/>
      <c r="DB77" s="326"/>
      <c r="DC77" s="326"/>
      <c r="DD77" s="326"/>
      <c r="DE77" s="326"/>
      <c r="DF77" s="326"/>
      <c r="DG77" s="326"/>
      <c r="DH77" s="326"/>
      <c r="DI77" s="327"/>
      <c r="DJ77" s="325">
        <f>дс2!DJ77+'дс 9'!DJ77:EA77+'дс 15'!DJ77:EA77+'дс 16'!DJ77:EA77+'дс 23'!DJ77:EA77+'дс 25'!DJ77:EA77+'дс 34'!DJ77:EA77+'дс 36'!DJ77:EA77+'дс 39'!DJ77:EA77+'дс 40'!DJ77:EA77+'дс 41'!DJ77:EA77+'дс 42'!DJ77:EA77+'дс 44'!DJ77:EA77+'дс 46'!DJ77:EA77+'шк 1'!DJ77:EA77+'шк 2'!DJ77:EA77+'шк 4'!DJ77:EA77+'шк 5'!DJ77:EA77+'шк Оремиф'!DJ77:EA77+УПК!DJ77+ППМС!DJ77</f>
        <v>23232300.940000001</v>
      </c>
      <c r="DK77" s="326"/>
      <c r="DL77" s="326"/>
      <c r="DM77" s="326"/>
      <c r="DN77" s="326"/>
      <c r="DO77" s="326"/>
      <c r="DP77" s="326"/>
      <c r="DQ77" s="326"/>
      <c r="DR77" s="326"/>
      <c r="DS77" s="326"/>
      <c r="DT77" s="326"/>
      <c r="DU77" s="326"/>
      <c r="DV77" s="326"/>
      <c r="DW77" s="326"/>
      <c r="DX77" s="326"/>
      <c r="DY77" s="326"/>
      <c r="DZ77" s="326"/>
      <c r="EA77" s="327"/>
      <c r="EB77" s="331">
        <f>дс2!EB77+'дс 9'!EB77:ES77+'дс 15'!EB77:ES77+'дс 16'!EB77:ES77+'дс 23'!EB77:ES77+'дс 25'!EB77:ES77+'дс 34'!EB77:ES77+'дс 36'!EB77:ES77+'дс 39'!EB77:ES77+'дс 40'!EB77:ES77+'дс 41'!EB77:ES77+'дс 42'!EB77:ES77+'дс 44'!EB77:ES77+'дс 46'!EB77:ES77+'шк 1'!EB77:ES77+'шк 2'!EB77:ES77+'шк 4'!EB77:ES77+'шк 5'!EB77:ES77+'шк Оремиф'!EB77:ES77+УПК!EB77+ППМС!EB77</f>
        <v>0</v>
      </c>
      <c r="EC77" s="332"/>
      <c r="ED77" s="332"/>
      <c r="EE77" s="332"/>
      <c r="EF77" s="332"/>
      <c r="EG77" s="332"/>
      <c r="EH77" s="332"/>
      <c r="EI77" s="332"/>
      <c r="EJ77" s="332"/>
      <c r="EK77" s="332"/>
      <c r="EL77" s="332"/>
      <c r="EM77" s="332"/>
      <c r="EN77" s="332"/>
      <c r="EO77" s="332"/>
      <c r="EP77" s="332"/>
      <c r="EQ77" s="332"/>
      <c r="ER77" s="332"/>
      <c r="ES77" s="333"/>
      <c r="ET77" s="331">
        <f>дс2!ET77+'дс 9'!ET77:FK77+'дс 15'!ET77:FK77+'дс 16'!ET77:FK77+'дс 23'!ET77:FK77+'дс 25'!ET77:FK77+'дс 34'!ET77:FK77+'дс 36'!ET77:FK77+'дс 39'!ET77:FK77+'дс 40'!ET77:FK77+'дс 41'!ET77:FK77+'дс 42'!ET77:FK77+'дс 44'!ET77:FK77+'дс 46'!ET77:FK77+'шк 1'!ET77:FK77+'шк 2'!ET77:FK77+'шк 4'!ET77:FK77+'шк 5'!ET77:FK77+'шк Оремиф'!ET77:FK77+УПК!ET77+ППМС!ET77</f>
        <v>23232300.940000001</v>
      </c>
      <c r="EU77" s="332"/>
      <c r="EV77" s="332"/>
      <c r="EW77" s="332"/>
      <c r="EX77" s="332"/>
      <c r="EY77" s="332"/>
      <c r="EZ77" s="332"/>
      <c r="FA77" s="332"/>
      <c r="FB77" s="332"/>
      <c r="FC77" s="332"/>
      <c r="FD77" s="332"/>
      <c r="FE77" s="332"/>
      <c r="FF77" s="332"/>
      <c r="FG77" s="332"/>
      <c r="FH77" s="332"/>
      <c r="FI77" s="332"/>
      <c r="FJ77" s="332"/>
      <c r="FK77" s="333"/>
      <c r="FM77" s="235">
        <v>23232300.940000001</v>
      </c>
      <c r="FN77" s="236"/>
      <c r="FO77" s="236"/>
      <c r="FP77" s="236"/>
      <c r="FQ77" s="236"/>
      <c r="FR77" s="236"/>
      <c r="FS77" s="236"/>
      <c r="FT77" s="236"/>
      <c r="FU77" s="236"/>
      <c r="FV77" s="236"/>
      <c r="FW77" s="236"/>
      <c r="FX77" s="236"/>
      <c r="FY77" s="236"/>
      <c r="FZ77" s="236"/>
      <c r="GA77" s="236"/>
      <c r="GB77" s="236"/>
      <c r="GC77" s="236"/>
      <c r="GD77" s="237"/>
    </row>
    <row r="78" spans="1:187" ht="12" customHeight="1" thickBot="1">
      <c r="A78" s="142" t="s">
        <v>65</v>
      </c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3"/>
      <c r="BZ78" s="82"/>
      <c r="CA78" s="83"/>
      <c r="CB78" s="83"/>
      <c r="CC78" s="83"/>
      <c r="CD78" s="83"/>
      <c r="CE78" s="83"/>
      <c r="CF78" s="84"/>
      <c r="CG78" s="76"/>
      <c r="CH78" s="77"/>
      <c r="CI78" s="77"/>
      <c r="CJ78" s="77"/>
      <c r="CK78" s="77"/>
      <c r="CL78" s="77"/>
      <c r="CM78" s="77"/>
      <c r="CN78" s="77"/>
      <c r="CO78" s="77"/>
      <c r="CP78" s="77"/>
      <c r="CQ78" s="78"/>
      <c r="CR78" s="341"/>
      <c r="CS78" s="342"/>
      <c r="CT78" s="342"/>
      <c r="CU78" s="342"/>
      <c r="CV78" s="342"/>
      <c r="CW78" s="342"/>
      <c r="CX78" s="342"/>
      <c r="CY78" s="342"/>
      <c r="CZ78" s="342"/>
      <c r="DA78" s="342"/>
      <c r="DB78" s="342"/>
      <c r="DC78" s="342"/>
      <c r="DD78" s="342"/>
      <c r="DE78" s="342"/>
      <c r="DF78" s="342"/>
      <c r="DG78" s="342"/>
      <c r="DH78" s="342"/>
      <c r="DI78" s="343"/>
      <c r="DJ78" s="341"/>
      <c r="DK78" s="342"/>
      <c r="DL78" s="342"/>
      <c r="DM78" s="342"/>
      <c r="DN78" s="342"/>
      <c r="DO78" s="342"/>
      <c r="DP78" s="342"/>
      <c r="DQ78" s="342"/>
      <c r="DR78" s="342"/>
      <c r="DS78" s="342"/>
      <c r="DT78" s="342"/>
      <c r="DU78" s="342"/>
      <c r="DV78" s="342"/>
      <c r="DW78" s="342"/>
      <c r="DX78" s="342"/>
      <c r="DY78" s="342"/>
      <c r="DZ78" s="342"/>
      <c r="EA78" s="343"/>
      <c r="EB78" s="338"/>
      <c r="EC78" s="339"/>
      <c r="ED78" s="339"/>
      <c r="EE78" s="339"/>
      <c r="EF78" s="339"/>
      <c r="EG78" s="339"/>
      <c r="EH78" s="339"/>
      <c r="EI78" s="339"/>
      <c r="EJ78" s="339"/>
      <c r="EK78" s="339"/>
      <c r="EL78" s="339"/>
      <c r="EM78" s="339"/>
      <c r="EN78" s="339"/>
      <c r="EO78" s="339"/>
      <c r="EP78" s="339"/>
      <c r="EQ78" s="339"/>
      <c r="ER78" s="339"/>
      <c r="ES78" s="340"/>
      <c r="ET78" s="338"/>
      <c r="EU78" s="339"/>
      <c r="EV78" s="339"/>
      <c r="EW78" s="339"/>
      <c r="EX78" s="339"/>
      <c r="EY78" s="339"/>
      <c r="EZ78" s="339"/>
      <c r="FA78" s="339"/>
      <c r="FB78" s="339"/>
      <c r="FC78" s="339"/>
      <c r="FD78" s="339"/>
      <c r="FE78" s="339"/>
      <c r="FF78" s="339"/>
      <c r="FG78" s="339"/>
      <c r="FH78" s="339"/>
      <c r="FI78" s="339"/>
      <c r="FJ78" s="339"/>
      <c r="FK78" s="340"/>
      <c r="FM78" s="238"/>
      <c r="FN78" s="239"/>
      <c r="FO78" s="239"/>
      <c r="FP78" s="239"/>
      <c r="FQ78" s="239"/>
      <c r="FR78" s="239"/>
      <c r="FS78" s="239"/>
      <c r="FT78" s="239"/>
      <c r="FU78" s="239"/>
      <c r="FV78" s="239"/>
      <c r="FW78" s="239"/>
      <c r="FX78" s="239"/>
      <c r="FY78" s="239"/>
      <c r="FZ78" s="239"/>
      <c r="GA78" s="239"/>
      <c r="GB78" s="239"/>
      <c r="GC78" s="239"/>
      <c r="GD78" s="240"/>
    </row>
    <row r="79" spans="1:187" ht="15" customHeight="1" thickBot="1">
      <c r="A79" s="144" t="s">
        <v>66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5"/>
      <c r="BZ79" s="65" t="s">
        <v>196</v>
      </c>
      <c r="CA79" s="66"/>
      <c r="CB79" s="66"/>
      <c r="CC79" s="66"/>
      <c r="CD79" s="66"/>
      <c r="CE79" s="66"/>
      <c r="CF79" s="66"/>
      <c r="CG79" s="97">
        <v>272</v>
      </c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324">
        <f>дс2!CR79+'дс 9'!CR79:DI79+'дс 15'!CR79:DI79+'дс 16'!CR79:DI79+'дс 23'!CR79:DI79+'дс 25'!CR79:DI79+'дс 34'!CR79:DI79+'дс 36'!CR79:DI79+'дс 39'!CR79:DI79+'дс 40'!CR79:DI79+'дс 41'!CR79:DI79+'дс 42'!CR79:DI79+'дс 44'!CR79:DI79+'дс 46'!CR79:DI79+'шк 1'!CR79:DI79+'шк 2'!CR79:DI79+'шк 4'!CR79:DI79+'шк 5'!CR79:DI79+'шк Оремиф'!CR79:DI79+УПК!CR79+ППМС!CR79</f>
        <v>835342.72</v>
      </c>
      <c r="CS79" s="324"/>
      <c r="CT79" s="324"/>
      <c r="CU79" s="324"/>
      <c r="CV79" s="324"/>
      <c r="CW79" s="324"/>
      <c r="CX79" s="324"/>
      <c r="CY79" s="324"/>
      <c r="CZ79" s="324"/>
      <c r="DA79" s="324"/>
      <c r="DB79" s="324"/>
      <c r="DC79" s="324"/>
      <c r="DD79" s="324"/>
      <c r="DE79" s="324"/>
      <c r="DF79" s="324"/>
      <c r="DG79" s="324"/>
      <c r="DH79" s="324"/>
      <c r="DI79" s="324"/>
      <c r="DJ79" s="337">
        <f>дс2!DJ79+'дс 9'!DJ79:EA79+'дс 15'!DJ79:EA79+'дс 16'!DJ79:EA79+'дс 23'!DJ79:EA79+'дс 25'!DJ79:EA79+'дс 34'!DJ79:EA79+'дс 36'!DJ79:EA79+'дс 39'!DJ79:EA79+'дс 40'!DJ79:EA79+'дс 41'!DJ79:EA79+'дс 42'!DJ79:EA79+'дс 44'!DJ79:EA79+'дс 46'!DJ79:EA79+'шк 1'!DJ79:EA79+'шк 2'!DJ79:EA79+'шк 4'!DJ79:EA79+'шк 5'!DJ79:EA79+'шк Оремиф'!DJ79:EA79+УПК!DJ79+ППМС!DJ79</f>
        <v>51064421.690000013</v>
      </c>
      <c r="DK79" s="337"/>
      <c r="DL79" s="337"/>
      <c r="DM79" s="337"/>
      <c r="DN79" s="337"/>
      <c r="DO79" s="337"/>
      <c r="DP79" s="337"/>
      <c r="DQ79" s="337"/>
      <c r="DR79" s="337"/>
      <c r="DS79" s="337"/>
      <c r="DT79" s="337"/>
      <c r="DU79" s="337"/>
      <c r="DV79" s="337"/>
      <c r="DW79" s="337"/>
      <c r="DX79" s="337"/>
      <c r="DY79" s="337"/>
      <c r="DZ79" s="337"/>
      <c r="EA79" s="337"/>
      <c r="EB79" s="254">
        <f>дс2!EB79+'дс 9'!EB79:ES79+'дс 15'!EB79:ES79+'дс 16'!EB79:ES79+'дс 23'!EB79:ES79+'дс 25'!EB79:ES79+'дс 34'!EB79:ES79+'дс 36'!EB79:ES79+'дс 39'!EB79:ES79+'дс 40'!EB79:ES79+'дс 41'!EB79:ES79+'дс 42'!EB79:ES79+'дс 44'!EB79:ES79+'дс 46'!EB79:ES79+'шк 1'!EB79:ES79+'шк 2'!EB79:ES79+'шк 4'!EB79:ES79+'шк 5'!EB79:ES79+'шк Оремиф'!EB79:ES79+УПК!EB79+ППМС!EB79</f>
        <v>0</v>
      </c>
      <c r="EC79" s="254"/>
      <c r="ED79" s="254"/>
      <c r="EE79" s="254"/>
      <c r="EF79" s="254"/>
      <c r="EG79" s="254"/>
      <c r="EH79" s="254"/>
      <c r="EI79" s="254"/>
      <c r="EJ79" s="254"/>
      <c r="EK79" s="254"/>
      <c r="EL79" s="254"/>
      <c r="EM79" s="254"/>
      <c r="EN79" s="254"/>
      <c r="EO79" s="254"/>
      <c r="EP79" s="254"/>
      <c r="EQ79" s="254"/>
      <c r="ER79" s="254"/>
      <c r="ES79" s="254"/>
      <c r="ET79" s="254">
        <f>дс2!ET79+'дс 9'!ET79:FK79+'дс 15'!ET79:FK79+'дс 16'!ET79:FK79+'дс 23'!ET79:FK79+'дс 25'!ET79:FK79+'дс 34'!ET79:FK79+'дс 36'!ET79:FK79+'дс 39'!ET79:FK79+'дс 40'!ET79:FK79+'дс 41'!ET79:FK79+'дс 42'!ET79:FK79+'дс 44'!ET79:FK79+'дс 46'!ET79:FK79+'шк 1'!ET79:FK79+'шк 2'!ET79:FK79+'шк 4'!ET79:FK79+'шк 5'!ET79:FK79+'шк Оремиф'!ET79:FK79+УПК!ET79+ППМС!ET79</f>
        <v>51899764.410000004</v>
      </c>
      <c r="EU79" s="254"/>
      <c r="EV79" s="254"/>
      <c r="EW79" s="254"/>
      <c r="EX79" s="254"/>
      <c r="EY79" s="254"/>
      <c r="EZ79" s="254"/>
      <c r="FA79" s="254"/>
      <c r="FB79" s="254"/>
      <c r="FC79" s="254"/>
      <c r="FD79" s="254"/>
      <c r="FE79" s="254"/>
      <c r="FF79" s="254"/>
      <c r="FG79" s="254"/>
      <c r="FH79" s="254"/>
      <c r="FI79" s="254"/>
      <c r="FJ79" s="254"/>
      <c r="FK79" s="254"/>
      <c r="FM79" s="250">
        <v>51064421.689999998</v>
      </c>
      <c r="FN79" s="250"/>
      <c r="FO79" s="250"/>
      <c r="FP79" s="250"/>
      <c r="FQ79" s="250"/>
      <c r="FR79" s="250"/>
      <c r="FS79" s="250"/>
      <c r="FT79" s="250"/>
      <c r="FU79" s="250"/>
      <c r="FV79" s="250"/>
      <c r="FW79" s="250"/>
      <c r="FX79" s="250"/>
      <c r="FY79" s="250"/>
      <c r="FZ79" s="250"/>
      <c r="GA79" s="250"/>
      <c r="GB79" s="250"/>
      <c r="GC79" s="250"/>
      <c r="GD79" s="250"/>
      <c r="GE79" s="63">
        <f>FM79-DJ79</f>
        <v>0</v>
      </c>
    </row>
    <row r="80" spans="1:187" ht="15" customHeight="1" thickBot="1">
      <c r="A80" s="144" t="s">
        <v>67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5"/>
      <c r="BZ80" s="65" t="s">
        <v>197</v>
      </c>
      <c r="CA80" s="66"/>
      <c r="CB80" s="66"/>
      <c r="CC80" s="66"/>
      <c r="CD80" s="66"/>
      <c r="CE80" s="66"/>
      <c r="CF80" s="66"/>
      <c r="CG80" s="97">
        <v>273</v>
      </c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254">
        <f>дс2!CR80+'дс 9'!CR80:DI80+'дс 15'!CR80:DI80+'дс 16'!CR80:DI80+'дс 23'!CR80:DI80+'дс 25'!CR80:DI80+'дс 34'!CR80:DI80+'дс 36'!CR80:DI80+'дс 39'!CR80:DI80+'дс 40'!CR80:DI80+'дс 41'!CR80:DI80+'дс 42'!CR80:DI80+'дс 44'!CR80:DI80+'дс 46'!CR80:DI80+'шк 1'!CR80:DI80+'шк 2'!CR80:DI80+'шк 4'!CR80:DI80+'шк 5'!CR80:DI80+'шк Оремиф'!CR80:DI80+УПК!CR80+ППМС!CR80</f>
        <v>0</v>
      </c>
      <c r="CS80" s="254"/>
      <c r="CT80" s="254"/>
      <c r="CU80" s="254"/>
      <c r="CV80" s="254"/>
      <c r="CW80" s="254"/>
      <c r="CX80" s="254"/>
      <c r="CY80" s="254"/>
      <c r="CZ80" s="254"/>
      <c r="DA80" s="254"/>
      <c r="DB80" s="254"/>
      <c r="DC80" s="254"/>
      <c r="DD80" s="254"/>
      <c r="DE80" s="254"/>
      <c r="DF80" s="254"/>
      <c r="DG80" s="254"/>
      <c r="DH80" s="254"/>
      <c r="DI80" s="254"/>
      <c r="DJ80" s="324">
        <f>дс2!DJ80+'дс 9'!DJ80:EA80+'дс 15'!DJ80:EA80+'дс 16'!DJ80:EA80+'дс 23'!DJ80:EA80+'дс 25'!DJ80:EA80+'дс 34'!DJ80:EA80+'дс 36'!DJ80:EA80+'дс 39'!DJ80:EA80+'дс 40'!DJ80:EA80+'дс 41'!DJ80:EA80+'дс 42'!DJ80:EA80+'дс 44'!DJ80:EA80+'дс 46'!DJ80:EA80+'шк 1'!DJ80:EA80+'шк 2'!DJ80:EA80+'шк 4'!DJ80:EA80+'шк 5'!DJ80:EA80+'шк Оремиф'!DJ80:EA80+УПК!DJ80+ППМС!DJ80</f>
        <v>36358.449999999997</v>
      </c>
      <c r="DK80" s="324"/>
      <c r="DL80" s="324"/>
      <c r="DM80" s="324"/>
      <c r="DN80" s="324"/>
      <c r="DO80" s="324"/>
      <c r="DP80" s="324"/>
      <c r="DQ80" s="324"/>
      <c r="DR80" s="324"/>
      <c r="DS80" s="324"/>
      <c r="DT80" s="324"/>
      <c r="DU80" s="324"/>
      <c r="DV80" s="324"/>
      <c r="DW80" s="324"/>
      <c r="DX80" s="324"/>
      <c r="DY80" s="324"/>
      <c r="DZ80" s="324"/>
      <c r="EA80" s="324"/>
      <c r="EB80" s="254">
        <f>дс2!EB80+'дс 9'!EB80:ES80+'дс 15'!EB80:ES80+'дс 16'!EB80:ES80+'дс 23'!EB80:ES80+'дс 25'!EB80:ES80+'дс 34'!EB80:ES80+'дс 36'!EB80:ES80+'дс 39'!EB80:ES80+'дс 40'!EB80:ES80+'дс 41'!EB80:ES80+'дс 42'!EB80:ES80+'дс 44'!EB80:ES80+'дс 46'!EB80:ES80+'шк 1'!EB80:ES80+'шк 2'!EB80:ES80+'шк 4'!EB80:ES80+'шк 5'!EB80:ES80+'шк Оремиф'!EB80:ES80+УПК!EB80+ППМС!EB80</f>
        <v>0</v>
      </c>
      <c r="EC80" s="254"/>
      <c r="ED80" s="254"/>
      <c r="EE80" s="254"/>
      <c r="EF80" s="254"/>
      <c r="EG80" s="254"/>
      <c r="EH80" s="254"/>
      <c r="EI80" s="254"/>
      <c r="EJ80" s="254"/>
      <c r="EK80" s="254"/>
      <c r="EL80" s="254"/>
      <c r="EM80" s="254"/>
      <c r="EN80" s="254"/>
      <c r="EO80" s="254"/>
      <c r="EP80" s="254"/>
      <c r="EQ80" s="254"/>
      <c r="ER80" s="254"/>
      <c r="ES80" s="254"/>
      <c r="ET80" s="254">
        <f>дс2!ET80+'дс 9'!ET80:FK80+'дс 15'!ET80:FK80+'дс 16'!ET80:FK80+'дс 23'!ET80:FK80+'дс 25'!ET80:FK80+'дс 34'!ET80:FK80+'дс 36'!ET80:FK80+'дс 39'!ET80:FK80+'дс 40'!ET80:FK80+'дс 41'!ET80:FK80+'дс 42'!ET80:FK80+'дс 44'!ET80:FK80+'дс 46'!ET80:FK80+'шк 1'!ET80:FK80+'шк 2'!ET80:FK80+'шк 4'!ET80:FK80+'шк 5'!ET80:FK80+'шк Оремиф'!ET80:FK80+УПК!ET80+ППМС!ET80</f>
        <v>36358.449999999997</v>
      </c>
      <c r="EU80" s="254"/>
      <c r="EV80" s="254"/>
      <c r="EW80" s="254"/>
      <c r="EX80" s="254"/>
      <c r="EY80" s="254"/>
      <c r="EZ80" s="254"/>
      <c r="FA80" s="254"/>
      <c r="FB80" s="254"/>
      <c r="FC80" s="254"/>
      <c r="FD80" s="254"/>
      <c r="FE80" s="254"/>
      <c r="FF80" s="254"/>
      <c r="FG80" s="254"/>
      <c r="FH80" s="254"/>
      <c r="FI80" s="254"/>
      <c r="FJ80" s="254"/>
      <c r="FK80" s="254"/>
      <c r="FM80" s="250">
        <v>36358.449999999997</v>
      </c>
      <c r="FN80" s="250"/>
      <c r="FO80" s="250"/>
      <c r="FP80" s="250"/>
      <c r="FQ80" s="250"/>
      <c r="FR80" s="250"/>
      <c r="FS80" s="250"/>
      <c r="FT80" s="250"/>
      <c r="FU80" s="250"/>
      <c r="FV80" s="250"/>
      <c r="FW80" s="250"/>
      <c r="FX80" s="250"/>
      <c r="FY80" s="250"/>
      <c r="FZ80" s="250"/>
      <c r="GA80" s="250"/>
      <c r="GB80" s="250"/>
      <c r="GC80" s="250"/>
      <c r="GD80" s="250"/>
    </row>
    <row r="81" spans="1:187" ht="15" customHeight="1" thickBot="1">
      <c r="A81" s="162" t="s">
        <v>160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3"/>
      <c r="BZ81" s="65" t="s">
        <v>69</v>
      </c>
      <c r="CA81" s="66"/>
      <c r="CB81" s="66"/>
      <c r="CC81" s="66"/>
      <c r="CD81" s="66"/>
      <c r="CE81" s="66"/>
      <c r="CF81" s="66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254">
        <f>дс2!CR81+'дс 9'!CR81:DI81+'дс 15'!CR81:DI81+'дс 16'!CR81:DI81+'дс 23'!CR81:DI81+'дс 25'!CR81:DI81+'дс 34'!CR81:DI81+'дс 36'!CR81:DI81+'дс 39'!CR81:DI81+'дс 40'!CR81:DI81+'дс 41'!CR81:DI81+'дс 42'!CR81:DI81+'дс 44'!CR81:DI81+'дс 46'!CR81:DI81+'шк 1'!CR81:DI81+'шк 2'!CR81:DI81+'шк 4'!CR81:DI81+'шк 5'!CR81:DI81+'шк Оремиф'!CR81:DI81+УПК!CR81+ППМС!CR81</f>
        <v>0</v>
      </c>
      <c r="CS81" s="254"/>
      <c r="CT81" s="254"/>
      <c r="CU81" s="254"/>
      <c r="CV81" s="254"/>
      <c r="CW81" s="254"/>
      <c r="CX81" s="254"/>
      <c r="CY81" s="254"/>
      <c r="CZ81" s="254"/>
      <c r="DA81" s="254"/>
      <c r="DB81" s="254"/>
      <c r="DC81" s="254"/>
      <c r="DD81" s="254"/>
      <c r="DE81" s="254"/>
      <c r="DF81" s="254"/>
      <c r="DG81" s="254"/>
      <c r="DH81" s="254"/>
      <c r="DI81" s="254"/>
      <c r="DJ81" s="254">
        <f>дс2!DJ81+'дс 9'!DJ81:EA81+'дс 15'!DJ81:EA81+'дс 16'!DJ81:EA81+'дс 23'!DJ81:EA81+'дс 25'!DJ81:EA81+'дс 34'!DJ81:EA81+'дс 36'!DJ81:EA81+'дс 39'!DJ81:EA81+'дс 40'!DJ81:EA81+'дс 41'!DJ81:EA81+'дс 42'!DJ81:EA81+'дс 44'!DJ81:EA81+'дс 46'!DJ81:EA81+'шк 1'!DJ81:EA81+'шк 2'!DJ81:EA81+'шк 4'!DJ81:EA81+'шк 5'!DJ81:EA81+'шк Оремиф'!DJ81:EA81+УПК!DJ81+ППМС!DJ81</f>
        <v>0</v>
      </c>
      <c r="DK81" s="254"/>
      <c r="DL81" s="254"/>
      <c r="DM81" s="254"/>
      <c r="DN81" s="254"/>
      <c r="DO81" s="254"/>
      <c r="DP81" s="254"/>
      <c r="DQ81" s="254"/>
      <c r="DR81" s="254"/>
      <c r="DS81" s="254"/>
      <c r="DT81" s="254"/>
      <c r="DU81" s="254"/>
      <c r="DV81" s="254"/>
      <c r="DW81" s="254"/>
      <c r="DX81" s="254"/>
      <c r="DY81" s="254"/>
      <c r="DZ81" s="254"/>
      <c r="EA81" s="254"/>
      <c r="EB81" s="254">
        <f>дс2!EB81+'дс 9'!EB81:ES81+'дс 15'!EB81:ES81+'дс 16'!EB81:ES81+'дс 23'!EB81:ES81+'дс 25'!EB81:ES81+'дс 34'!EB81:ES81+'дс 36'!EB81:ES81+'дс 39'!EB81:ES81+'дс 40'!EB81:ES81+'дс 41'!EB81:ES81+'дс 42'!EB81:ES81+'дс 44'!EB81:ES81+'дс 46'!EB81:ES81+'шк 1'!EB81:ES81+'шк 2'!EB81:ES81+'шк 4'!EB81:ES81+'шк 5'!EB81:ES81+'шк Оремиф'!EB81:ES81+УПК!EB81+ППМС!EB81</f>
        <v>0</v>
      </c>
      <c r="EC81" s="254"/>
      <c r="ED81" s="254"/>
      <c r="EE81" s="254"/>
      <c r="EF81" s="254"/>
      <c r="EG81" s="254"/>
      <c r="EH81" s="254"/>
      <c r="EI81" s="254"/>
      <c r="EJ81" s="254"/>
      <c r="EK81" s="254"/>
      <c r="EL81" s="254"/>
      <c r="EM81" s="254"/>
      <c r="EN81" s="254"/>
      <c r="EO81" s="254"/>
      <c r="EP81" s="254"/>
      <c r="EQ81" s="254"/>
      <c r="ER81" s="254"/>
      <c r="ES81" s="254"/>
      <c r="ET81" s="254">
        <f>дс2!ET81+'дс 9'!ET81:FK81+'дс 15'!ET81:FK81+'дс 16'!ET81:FK81+'дс 23'!ET81:FK81+'дс 25'!ET81:FK81+'дс 34'!ET81:FK81+'дс 36'!ET81:FK81+'дс 39'!ET81:FK81+'дс 40'!ET81:FK81+'дс 41'!ET81:FK81+'дс 42'!ET81:FK81+'дс 44'!ET81:FK81+'дс 46'!ET81:FK81+'шк 1'!ET81:FK81+'шк 2'!ET81:FK81+'шк 4'!ET81:FK81+'шк 5'!ET81:FK81+'шк Оремиф'!ET81:FK81+УПК!ET81+ППМС!ET81</f>
        <v>0</v>
      </c>
      <c r="EU81" s="254"/>
      <c r="EV81" s="254"/>
      <c r="EW81" s="254"/>
      <c r="EX81" s="254"/>
      <c r="EY81" s="254"/>
      <c r="EZ81" s="254"/>
      <c r="FA81" s="254"/>
      <c r="FB81" s="254"/>
      <c r="FC81" s="254"/>
      <c r="FD81" s="254"/>
      <c r="FE81" s="254"/>
      <c r="FF81" s="254"/>
      <c r="FG81" s="254"/>
      <c r="FH81" s="254"/>
      <c r="FI81" s="254"/>
      <c r="FJ81" s="254"/>
      <c r="FK81" s="254"/>
      <c r="FM81" s="250"/>
      <c r="FN81" s="250"/>
      <c r="FO81" s="250"/>
      <c r="FP81" s="250"/>
      <c r="FQ81" s="250"/>
      <c r="FR81" s="250"/>
      <c r="FS81" s="250"/>
      <c r="FT81" s="250"/>
      <c r="FU81" s="250"/>
      <c r="FV81" s="250"/>
      <c r="FW81" s="250"/>
      <c r="FX81" s="250"/>
      <c r="FY81" s="250"/>
      <c r="FZ81" s="250"/>
      <c r="GA81" s="250"/>
      <c r="GB81" s="250"/>
      <c r="GC81" s="250"/>
      <c r="GD81" s="250"/>
    </row>
    <row r="82" spans="1:187" ht="15" customHeight="1" thickBot="1">
      <c r="A82" s="217" t="s">
        <v>199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8"/>
      <c r="BZ82" s="65" t="s">
        <v>198</v>
      </c>
      <c r="CA82" s="66"/>
      <c r="CB82" s="66"/>
      <c r="CC82" s="66"/>
      <c r="CD82" s="66"/>
      <c r="CE82" s="66"/>
      <c r="CF82" s="66"/>
      <c r="CG82" s="115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324">
        <f>дс2!CR82+'дс 9'!CR82:DI82+'дс 15'!CR82:DI82+'дс 16'!CR82:DI82+'дс 23'!CR82:DI82+'дс 25'!CR82:DI82+'дс 34'!CR82:DI82+'дс 36'!CR82:DI82+'дс 39'!CR82:DI82+'дс 40'!CR82:DI82+'дс 41'!CR82:DI82+'дс 42'!CR82:DI82+'дс 44'!CR82:DI82+'дс 46'!CR82:DI82+'шк 1'!CR82:DI82+'шк 2'!CR82:DI82+'шк 4'!CR82:DI82+'шк 5'!CR82:DI82+'шк Оремиф'!CR82:DI82+УПК!CR82+ППМС!CR82</f>
        <v>-1547268.0799999996</v>
      </c>
      <c r="CS82" s="324"/>
      <c r="CT82" s="324"/>
      <c r="CU82" s="324"/>
      <c r="CV82" s="324"/>
      <c r="CW82" s="324"/>
      <c r="CX82" s="324"/>
      <c r="CY82" s="324"/>
      <c r="CZ82" s="324"/>
      <c r="DA82" s="324"/>
      <c r="DB82" s="324"/>
      <c r="DC82" s="324"/>
      <c r="DD82" s="324"/>
      <c r="DE82" s="324"/>
      <c r="DF82" s="324"/>
      <c r="DG82" s="324"/>
      <c r="DH82" s="324"/>
      <c r="DI82" s="324"/>
      <c r="DJ82" s="337">
        <f>дс2!DJ82+'дс 9'!DJ82:EA82+'дс 15'!DJ82:EA82+'дс 16'!DJ82:EA82+'дс 23'!DJ82:EA82+'дс 25'!DJ82:EA82+'дс 34'!DJ82:EA82+'дс 36'!DJ82:EA82+'дс 39'!DJ82:EA82+'дс 40'!DJ82:EA82+'дс 41'!DJ82:EA82+'дс 42'!DJ82:EA82+'дс 44'!DJ82:EA82+'дс 46'!DJ82:EA82+'шк 1'!DJ82:EA82+'шк 2'!DJ82:EA82+'шк 4'!DJ82:EA82+'шк 5'!DJ82:EA82+'шк Оремиф'!DJ82:EA82+УПК!DJ82+ППМС!DJ82</f>
        <v>-856606.98000001651</v>
      </c>
      <c r="DK82" s="337"/>
      <c r="DL82" s="337"/>
      <c r="DM82" s="337"/>
      <c r="DN82" s="337"/>
      <c r="DO82" s="337"/>
      <c r="DP82" s="337"/>
      <c r="DQ82" s="337"/>
      <c r="DR82" s="337"/>
      <c r="DS82" s="337"/>
      <c r="DT82" s="337"/>
      <c r="DU82" s="337"/>
      <c r="DV82" s="337"/>
      <c r="DW82" s="337"/>
      <c r="DX82" s="337"/>
      <c r="DY82" s="337"/>
      <c r="DZ82" s="337"/>
      <c r="EA82" s="337"/>
      <c r="EB82" s="254">
        <f>дс2!EB82+'дс 9'!EB82:ES82+'дс 15'!EB82:ES82+'дс 16'!EB82:ES82+'дс 23'!EB82:ES82+'дс 25'!EB82:ES82+'дс 34'!EB82:ES82+'дс 36'!EB82:ES82+'дс 39'!EB82:ES82+'дс 40'!EB82:ES82+'дс 41'!EB82:ES82+'дс 42'!EB82:ES82+'дс 44'!EB82:ES82+'дс 46'!EB82:ES82+'шк 1'!EB82:ES82+'шк 2'!EB82:ES82+'шк 4'!EB82:ES82+'шк 5'!EB82:ES82+'шк Оремиф'!EB82:ES82+УПК!EB82+ППМС!EB82</f>
        <v>0</v>
      </c>
      <c r="EC82" s="254"/>
      <c r="ED82" s="254"/>
      <c r="EE82" s="254"/>
      <c r="EF82" s="254"/>
      <c r="EG82" s="254"/>
      <c r="EH82" s="254"/>
      <c r="EI82" s="254"/>
      <c r="EJ82" s="254"/>
      <c r="EK82" s="254"/>
      <c r="EL82" s="254"/>
      <c r="EM82" s="254"/>
      <c r="EN82" s="254"/>
      <c r="EO82" s="254"/>
      <c r="EP82" s="254"/>
      <c r="EQ82" s="254"/>
      <c r="ER82" s="254"/>
      <c r="ES82" s="254"/>
      <c r="ET82" s="254">
        <f>дс2!ET82+'дс 9'!ET82:FK82+'дс 15'!ET82:FK82+'дс 16'!ET82:FK82+'дс 23'!ET82:FK82+'дс 25'!ET82:FK82+'дс 34'!ET82:FK82+'дс 36'!ET82:FK82+'дс 39'!ET82:FK82+'дс 40'!ET82:FK82+'дс 41'!ET82:FK82+'дс 42'!ET82:FK82+'дс 44'!ET82:FK82+'дс 46'!ET82:FK82+'шк 1'!ET82:FK82+'шк 2'!ET82:FK82+'шк 4'!ET82:FK82+'шк 5'!ET82:FK82+'шк Оремиф'!ET82:FK82+УПК!ET82+ППМС!ET82</f>
        <v>-2403875.0600000159</v>
      </c>
      <c r="EU82" s="254"/>
      <c r="EV82" s="254"/>
      <c r="EW82" s="254"/>
      <c r="EX82" s="254"/>
      <c r="EY82" s="254"/>
      <c r="EZ82" s="254"/>
      <c r="FA82" s="254"/>
      <c r="FB82" s="254"/>
      <c r="FC82" s="254"/>
      <c r="FD82" s="254"/>
      <c r="FE82" s="254"/>
      <c r="FF82" s="254"/>
      <c r="FG82" s="254"/>
      <c r="FH82" s="254"/>
      <c r="FI82" s="254"/>
      <c r="FJ82" s="254"/>
      <c r="FK82" s="254"/>
      <c r="FM82" s="233">
        <f>FM85+FM109</f>
        <v>-856606.98000004515</v>
      </c>
      <c r="FN82" s="233"/>
      <c r="FO82" s="233"/>
      <c r="FP82" s="233"/>
      <c r="FQ82" s="233"/>
      <c r="FR82" s="233"/>
      <c r="FS82" s="233"/>
      <c r="FT82" s="233"/>
      <c r="FU82" s="233"/>
      <c r="FV82" s="233"/>
      <c r="FW82" s="233"/>
      <c r="FX82" s="233"/>
      <c r="FY82" s="233"/>
      <c r="FZ82" s="233"/>
      <c r="GA82" s="233"/>
      <c r="GB82" s="233"/>
      <c r="GC82" s="233"/>
      <c r="GD82" s="233"/>
      <c r="GE82" s="63">
        <f>FM82-DJ82</f>
        <v>-2.8638169169425964E-8</v>
      </c>
    </row>
    <row r="83" spans="1:187" ht="15" customHeight="1" thickBot="1">
      <c r="A83" s="162" t="s">
        <v>142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3"/>
      <c r="BZ83" s="65" t="s">
        <v>200</v>
      </c>
      <c r="CA83" s="66"/>
      <c r="CB83" s="66"/>
      <c r="CC83" s="66"/>
      <c r="CD83" s="66"/>
      <c r="CE83" s="66"/>
      <c r="CF83" s="66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324">
        <f>дс2!CR83+'дс 9'!CR83:DI83+'дс 15'!CR83:DI83+'дс 16'!CR83:DI83+'дс 23'!CR83:DI83+'дс 25'!CR83:DI83+'дс 34'!CR83:DI83+'дс 36'!CR83:DI83+'дс 39'!CR83:DI83+'дс 40'!CR83:DI83+'дс 41'!CR83:DI83+'дс 42'!CR83:DI83+'дс 44'!CR83:DI83+'дс 46'!CR83:DI83+'шк 1'!CR83:DI83+'шк 2'!CR83:DI83+'шк 4'!CR83:DI83+'шк 5'!CR83:DI83+'шк Оремиф'!CR83:DI83+УПК!CR83+ППМС!CR83</f>
        <v>-1547268.08</v>
      </c>
      <c r="CS83" s="324"/>
      <c r="CT83" s="324"/>
      <c r="CU83" s="324"/>
      <c r="CV83" s="324"/>
      <c r="CW83" s="324"/>
      <c r="CX83" s="324"/>
      <c r="CY83" s="324"/>
      <c r="CZ83" s="324"/>
      <c r="DA83" s="324"/>
      <c r="DB83" s="324"/>
      <c r="DC83" s="324"/>
      <c r="DD83" s="324"/>
      <c r="DE83" s="324"/>
      <c r="DF83" s="324"/>
      <c r="DG83" s="324"/>
      <c r="DH83" s="324"/>
      <c r="DI83" s="324"/>
      <c r="DJ83" s="337">
        <f>дс2!DJ83+'дс 9'!DJ83:EA83+'дс 15'!DJ83:EA83+'дс 16'!DJ83:EA83+'дс 23'!DJ83:EA83+'дс 25'!DJ83:EA83+'дс 34'!DJ83:EA83+'дс 36'!DJ83:EA83+'дс 39'!DJ83:EA83+'дс 40'!DJ83:EA83+'дс 41'!DJ83:EA83+'дс 42'!DJ83:EA83+'дс 44'!DJ83:EA83+'дс 46'!DJ83:EA83+'шк 1'!DJ83:EA83+'шк 2'!DJ83:EA83+'шк 4'!DJ83:EA83+'шк 5'!DJ83:EA83+'шк Оремиф'!DJ83:EA83+УПК!DJ83+ППМС!DJ83</f>
        <v>-856606.97999998368</v>
      </c>
      <c r="DK83" s="337"/>
      <c r="DL83" s="337"/>
      <c r="DM83" s="337"/>
      <c r="DN83" s="337"/>
      <c r="DO83" s="337"/>
      <c r="DP83" s="337"/>
      <c r="DQ83" s="337"/>
      <c r="DR83" s="337"/>
      <c r="DS83" s="337"/>
      <c r="DT83" s="337"/>
      <c r="DU83" s="337"/>
      <c r="DV83" s="337"/>
      <c r="DW83" s="337"/>
      <c r="DX83" s="337"/>
      <c r="DY83" s="337"/>
      <c r="DZ83" s="337"/>
      <c r="EA83" s="337"/>
      <c r="EB83" s="254">
        <f>дс2!EB83+'дс 9'!EB83:ES83+'дс 15'!EB83:ES83+'дс 16'!EB83:ES83+'дс 23'!EB83:ES83+'дс 25'!EB83:ES83+'дс 34'!EB83:ES83+'дс 36'!EB83:ES83+'дс 39'!EB83:ES83+'дс 40'!EB83:ES83+'дс 41'!EB83:ES83+'дс 42'!EB83:ES83+'дс 44'!EB83:ES83+'дс 46'!EB83:ES83+'шк 1'!EB83:ES83+'шк 2'!EB83:ES83+'шк 4'!EB83:ES83+'шк 5'!EB83:ES83+'шк Оремиф'!EB83:ES83+УПК!EB83+ППМС!EB83</f>
        <v>0</v>
      </c>
      <c r="EC83" s="254"/>
      <c r="ED83" s="254"/>
      <c r="EE83" s="254"/>
      <c r="EF83" s="254"/>
      <c r="EG83" s="254"/>
      <c r="EH83" s="254"/>
      <c r="EI83" s="254"/>
      <c r="EJ83" s="254"/>
      <c r="EK83" s="254"/>
      <c r="EL83" s="254"/>
      <c r="EM83" s="254"/>
      <c r="EN83" s="254"/>
      <c r="EO83" s="254"/>
      <c r="EP83" s="254"/>
      <c r="EQ83" s="254"/>
      <c r="ER83" s="254"/>
      <c r="ES83" s="254"/>
      <c r="ET83" s="254">
        <f>дс2!ET83+'дс 9'!ET83:FK83+'дс 15'!ET83:FK83+'дс 16'!ET83:FK83+'дс 23'!ET83:FK83+'дс 25'!ET83:FK83+'дс 34'!ET83:FK83+'дс 36'!ET83:FK83+'дс 39'!ET83:FK83+'дс 40'!ET83:FK83+'дс 41'!ET83:FK83+'дс 42'!ET83:FK83+'дс 44'!ET83:FK83+'дс 46'!ET83:FK83+'шк 1'!ET83:FK83+'шк 2'!ET83:FK83+'шк 4'!ET83:FK83+'шк 5'!ET83:FK83+'шк Оремиф'!ET83:FK83+УПК!ET83+ППМС!ET83</f>
        <v>-2403875.0599999838</v>
      </c>
      <c r="EU83" s="254"/>
      <c r="EV83" s="254"/>
      <c r="EW83" s="254"/>
      <c r="EX83" s="254"/>
      <c r="EY83" s="254"/>
      <c r="EZ83" s="254"/>
      <c r="FA83" s="254"/>
      <c r="FB83" s="254"/>
      <c r="FC83" s="254"/>
      <c r="FD83" s="254"/>
      <c r="FE83" s="254"/>
      <c r="FF83" s="254"/>
      <c r="FG83" s="254"/>
      <c r="FH83" s="254"/>
      <c r="FI83" s="254"/>
      <c r="FJ83" s="254"/>
      <c r="FK83" s="254"/>
      <c r="FM83" s="233">
        <f>FM16-FM42</f>
        <v>-856606.98000007868</v>
      </c>
      <c r="FN83" s="233"/>
      <c r="FO83" s="233"/>
      <c r="FP83" s="233"/>
      <c r="FQ83" s="233"/>
      <c r="FR83" s="233"/>
      <c r="FS83" s="233"/>
      <c r="FT83" s="233"/>
      <c r="FU83" s="233"/>
      <c r="FV83" s="233"/>
      <c r="FW83" s="233"/>
      <c r="FX83" s="233"/>
      <c r="FY83" s="233"/>
      <c r="FZ83" s="233"/>
      <c r="GA83" s="233"/>
      <c r="GB83" s="233"/>
      <c r="GC83" s="233"/>
      <c r="GD83" s="233"/>
      <c r="GE83" s="63">
        <f>FM83-DJ83</f>
        <v>-9.4994902610778809E-8</v>
      </c>
    </row>
    <row r="84" spans="1:187" ht="15" customHeight="1" thickBot="1">
      <c r="A84" s="162" t="s">
        <v>71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3"/>
      <c r="BZ84" s="65" t="s">
        <v>201</v>
      </c>
      <c r="CA84" s="66"/>
      <c r="CB84" s="66"/>
      <c r="CC84" s="66"/>
      <c r="CD84" s="66"/>
      <c r="CE84" s="66"/>
      <c r="CF84" s="66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254">
        <f>дс2!CR84+'дс 9'!CR84:DI84+'дс 15'!CR84:DI84+'дс 16'!CR84:DI84+'дс 23'!CR84:DI84+'дс 25'!CR84:DI84+'дс 34'!CR84:DI84+'дс 36'!CR84:DI84+'дс 39'!CR84:DI84+'дс 40'!CR84:DI84+'дс 41'!CR84:DI84+'дс 42'!CR84:DI84+'дс 44'!CR84:DI84+'дс 46'!CR84:DI84+'шк 1'!CR84:DI84+'шк 2'!CR84:DI84+'шк 4'!CR84:DI84+'шк 5'!CR84:DI84+'шк Оремиф'!CR84:DI84+УПК!CR84+ППМС!CR84</f>
        <v>0</v>
      </c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4">
        <f>дс2!DJ84+'дс 9'!DJ84:EA84+'дс 15'!DJ84:EA84+'дс 16'!DJ84:EA84+'дс 23'!DJ84:EA84+'дс 25'!DJ84:EA84+'дс 34'!DJ84:EA84+'дс 36'!DJ84:EA84+'дс 39'!DJ84:EA84+'дс 40'!DJ84:EA84+'дс 41'!DJ84:EA84+'дс 42'!DJ84:EA84+'дс 44'!DJ84:EA84+'дс 46'!DJ84:EA84+'шк 1'!DJ84:EA84+'шк 2'!DJ84:EA84+'шк 4'!DJ84:EA84+'шк 5'!DJ84:EA84+'шк Оремиф'!DJ84:EA84+УПК!DJ84+ППМС!DJ84</f>
        <v>0</v>
      </c>
      <c r="DK84" s="254"/>
      <c r="DL84" s="254"/>
      <c r="DM84" s="254"/>
      <c r="DN84" s="254"/>
      <c r="DO84" s="254"/>
      <c r="DP84" s="254"/>
      <c r="DQ84" s="254"/>
      <c r="DR84" s="254"/>
      <c r="DS84" s="254"/>
      <c r="DT84" s="254"/>
      <c r="DU84" s="254"/>
      <c r="DV84" s="254"/>
      <c r="DW84" s="254"/>
      <c r="DX84" s="254"/>
      <c r="DY84" s="254"/>
      <c r="DZ84" s="254"/>
      <c r="EA84" s="254"/>
      <c r="EB84" s="254">
        <f>дс2!EB84+'дс 9'!EB84:ES84+'дс 15'!EB84:ES84+'дс 16'!EB84:ES84+'дс 23'!EB84:ES84+'дс 25'!EB84:ES84+'дс 34'!EB84:ES84+'дс 36'!EB84:ES84+'дс 39'!EB84:ES84+'дс 40'!EB84:ES84+'дс 41'!EB84:ES84+'дс 42'!EB84:ES84+'дс 44'!EB84:ES84+'дс 46'!EB84:ES84+'шк 1'!EB84:ES84+'шк 2'!EB84:ES84+'шк 4'!EB84:ES84+'шк 5'!EB84:ES84+'шк Оремиф'!EB84:ES84+УПК!EB84+ППМС!EB84</f>
        <v>0</v>
      </c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4">
        <f>дс2!ET84+'дс 9'!ET84:FK84+'дс 15'!ET84:FK84+'дс 16'!ET84:FK84+'дс 23'!ET84:FK84+'дс 25'!ET84:FK84+'дс 34'!ET84:FK84+'дс 36'!ET84:FK84+'дс 39'!ET84:FK84+'дс 40'!ET84:FK84+'дс 41'!ET84:FK84+'дс 42'!ET84:FK84+'дс 44'!ET84:FK84+'дс 46'!ET84:FK84+'шк 1'!ET84:FK84+'шк 2'!ET84:FK84+'шк 4'!ET84:FK84+'шк 5'!ET84:FK84+'шк Оремиф'!ET84:FK84+УПК!ET84+ППМС!ET84</f>
        <v>0</v>
      </c>
      <c r="EU84" s="254"/>
      <c r="EV84" s="254"/>
      <c r="EW84" s="254"/>
      <c r="EX84" s="254"/>
      <c r="EY84" s="254"/>
      <c r="EZ84" s="254"/>
      <c r="FA84" s="254"/>
      <c r="FB84" s="254"/>
      <c r="FC84" s="254"/>
      <c r="FD84" s="254"/>
      <c r="FE84" s="254"/>
      <c r="FF84" s="254"/>
      <c r="FG84" s="254"/>
      <c r="FH84" s="254"/>
      <c r="FI84" s="254"/>
      <c r="FJ84" s="254"/>
      <c r="FK84" s="254"/>
      <c r="FM84" s="250"/>
      <c r="FN84" s="250"/>
      <c r="FO84" s="250"/>
      <c r="FP84" s="250"/>
      <c r="FQ84" s="250"/>
      <c r="FR84" s="250"/>
      <c r="FS84" s="250"/>
      <c r="FT84" s="250"/>
      <c r="FU84" s="250"/>
      <c r="FV84" s="250"/>
      <c r="FW84" s="250"/>
      <c r="FX84" s="250"/>
      <c r="FY84" s="250"/>
      <c r="FZ84" s="250"/>
      <c r="GA84" s="250"/>
      <c r="GB84" s="250"/>
      <c r="GC84" s="250"/>
      <c r="GD84" s="250"/>
    </row>
    <row r="85" spans="1:187" ht="15" customHeight="1" thickBot="1">
      <c r="A85" s="203" t="s">
        <v>234</v>
      </c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4"/>
      <c r="BZ85" s="65" t="s">
        <v>70</v>
      </c>
      <c r="CA85" s="66"/>
      <c r="CB85" s="66"/>
      <c r="CC85" s="66"/>
      <c r="CD85" s="66"/>
      <c r="CE85" s="66"/>
      <c r="CF85" s="66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324">
        <f>дс2!CR85+'дс 9'!CR85:DI85+'дс 15'!CR85:DI85+'дс 16'!CR85:DI85+'дс 23'!CR85:DI85+'дс 25'!CR85:DI85+'дс 34'!CR85:DI85+'дс 36'!CR85:DI85+'дс 39'!CR85:DI85+'дс 40'!CR85:DI85+'дс 41'!CR85:DI85+'дс 42'!CR85:DI85+'дс 44'!CR85:DI85+'дс 46'!CR85:DI85+'шк 1'!CR85:DI85+'шк 2'!CR85:DI85+'шк 4'!CR85:DI85+'шк 5'!CR85:DI85+'шк Оремиф'!CR85:DI85+УПК!CR85+ППМС!CR85</f>
        <v>-114668.58000000002</v>
      </c>
      <c r="CS85" s="324"/>
      <c r="CT85" s="324"/>
      <c r="CU85" s="324"/>
      <c r="CV85" s="324"/>
      <c r="CW85" s="324"/>
      <c r="CX85" s="324"/>
      <c r="CY85" s="324"/>
      <c r="CZ85" s="324"/>
      <c r="DA85" s="324"/>
      <c r="DB85" s="324"/>
      <c r="DC85" s="324"/>
      <c r="DD85" s="324"/>
      <c r="DE85" s="324"/>
      <c r="DF85" s="324"/>
      <c r="DG85" s="324"/>
      <c r="DH85" s="324"/>
      <c r="DI85" s="324"/>
      <c r="DJ85" s="324">
        <f>дс2!DJ85+'дс 9'!DJ85:EA85+'дс 15'!DJ85:EA85+'дс 16'!DJ85:EA85+'дс 23'!DJ85:EA85+'дс 25'!DJ85:EA85+'дс 34'!DJ85:EA85+'дс 36'!DJ85:EA85+'дс 39'!DJ85:EA85+'дс 40'!DJ85:EA85+'дс 41'!DJ85:EA85+'дс 42'!DJ85:EA85+'дс 44'!DJ85:EA85+'дс 46'!DJ85:EA85+'шк 1'!DJ85:EA85+'шк 2'!DJ85:EA85+'шк 4'!DJ85:EA85+'шк 5'!DJ85:EA85+'шк Оремиф'!DJ85:EA85+УПК!DJ85+ППМС!DJ85</f>
        <v>-3534530.8999999985</v>
      </c>
      <c r="DK85" s="324"/>
      <c r="DL85" s="324"/>
      <c r="DM85" s="324"/>
      <c r="DN85" s="324"/>
      <c r="DO85" s="324"/>
      <c r="DP85" s="324"/>
      <c r="DQ85" s="324"/>
      <c r="DR85" s="324"/>
      <c r="DS85" s="324"/>
      <c r="DT85" s="324"/>
      <c r="DU85" s="324"/>
      <c r="DV85" s="324"/>
      <c r="DW85" s="324"/>
      <c r="DX85" s="324"/>
      <c r="DY85" s="324"/>
      <c r="DZ85" s="324"/>
      <c r="EA85" s="324"/>
      <c r="EB85" s="254">
        <f>дс2!EB85+'дс 9'!EB85:ES85+'дс 15'!EB85:ES85+'дс 16'!EB85:ES85+'дс 23'!EB85:ES85+'дс 25'!EB85:ES85+'дс 34'!EB85:ES85+'дс 36'!EB85:ES85+'дс 39'!EB85:ES85+'дс 40'!EB85:ES85+'дс 41'!EB85:ES85+'дс 42'!EB85:ES85+'дс 44'!EB85:ES85+'дс 46'!EB85:ES85+'шк 1'!EB85:ES85+'шк 2'!EB85:ES85+'шк 4'!EB85:ES85+'шк 5'!EB85:ES85+'шк Оремиф'!EB85:ES85+УПК!EB85+ППМС!EB85</f>
        <v>0</v>
      </c>
      <c r="EC85" s="254"/>
      <c r="ED85" s="254"/>
      <c r="EE85" s="254"/>
      <c r="EF85" s="254"/>
      <c r="EG85" s="254"/>
      <c r="EH85" s="254"/>
      <c r="EI85" s="254"/>
      <c r="EJ85" s="254"/>
      <c r="EK85" s="254"/>
      <c r="EL85" s="254"/>
      <c r="EM85" s="254"/>
      <c r="EN85" s="254"/>
      <c r="EO85" s="254"/>
      <c r="EP85" s="254"/>
      <c r="EQ85" s="254"/>
      <c r="ER85" s="254"/>
      <c r="ES85" s="254"/>
      <c r="ET85" s="254">
        <f>дс2!ET85+'дс 9'!ET85:FK85+'дс 15'!ET85:FK85+'дс 16'!ET85:FK85+'дс 23'!ET85:FK85+'дс 25'!ET85:FK85+'дс 34'!ET85:FK85+'дс 36'!ET85:FK85+'дс 39'!ET85:FK85+'дс 40'!ET85:FK85+'дс 41'!ET85:FK85+'дс 42'!ET85:FK85+'дс 44'!ET85:FK85+'дс 46'!ET85:FK85+'шк 1'!ET85:FK85+'шк 2'!ET85:FK85+'шк 4'!ET85:FK85+'шк 5'!ET85:FK85+'шк Оремиф'!ET85:FK85+УПК!ET85+ППМС!ET85</f>
        <v>-3649199.4799999986</v>
      </c>
      <c r="EU85" s="254"/>
      <c r="EV85" s="254"/>
      <c r="EW85" s="254"/>
      <c r="EX85" s="254"/>
      <c r="EY85" s="254"/>
      <c r="EZ85" s="254"/>
      <c r="FA85" s="254"/>
      <c r="FB85" s="254"/>
      <c r="FC85" s="254"/>
      <c r="FD85" s="254"/>
      <c r="FE85" s="254"/>
      <c r="FF85" s="254"/>
      <c r="FG85" s="254"/>
      <c r="FH85" s="254"/>
      <c r="FI85" s="254"/>
      <c r="FJ85" s="254"/>
      <c r="FK85" s="254"/>
      <c r="FM85" s="233">
        <f>FM86+FM90+FM94+FM98+FM102</f>
        <v>-3534530.9000000022</v>
      </c>
      <c r="FN85" s="233"/>
      <c r="FO85" s="233"/>
      <c r="FP85" s="233"/>
      <c r="FQ85" s="233"/>
      <c r="FR85" s="233"/>
      <c r="FS85" s="233"/>
      <c r="FT85" s="233"/>
      <c r="FU85" s="233"/>
      <c r="FV85" s="233"/>
      <c r="FW85" s="233"/>
      <c r="FX85" s="233"/>
      <c r="FY85" s="233"/>
      <c r="FZ85" s="233"/>
      <c r="GA85" s="233"/>
      <c r="GB85" s="233"/>
      <c r="GC85" s="233"/>
      <c r="GD85" s="233"/>
    </row>
    <row r="86" spans="1:187" ht="15" customHeight="1" thickBot="1">
      <c r="A86" s="213" t="s">
        <v>161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4"/>
      <c r="BZ86" s="65" t="s">
        <v>83</v>
      </c>
      <c r="CA86" s="66"/>
      <c r="CB86" s="66"/>
      <c r="CC86" s="66"/>
      <c r="CD86" s="66"/>
      <c r="CE86" s="66"/>
      <c r="CF86" s="66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324">
        <f>дс2!CR86+'дс 9'!CR86:DI86+'дс 15'!CR86:DI86+'дс 16'!CR86:DI86+'дс 23'!CR86:DI86+'дс 25'!CR86:DI86+'дс 34'!CR86:DI86+'дс 36'!CR86:DI86+'дс 39'!CR86:DI86+'дс 40'!CR86:DI86+'дс 41'!CR86:DI86+'дс 42'!CR86:DI86+'дс 44'!CR86:DI86+'дс 46'!CR86:DI86+'шк 1'!CR86:DI86+'шк 2'!CR86:DI86+'шк 4'!CR86:DI86+'шк 5'!CR86:DI86+'шк Оремиф'!CR86:DI86+УПК!CR86+ППМС!CR86</f>
        <v>0</v>
      </c>
      <c r="CS86" s="324"/>
      <c r="CT86" s="324"/>
      <c r="CU86" s="324"/>
      <c r="CV86" s="324"/>
      <c r="CW86" s="324"/>
      <c r="CX86" s="324"/>
      <c r="CY86" s="324"/>
      <c r="CZ86" s="324"/>
      <c r="DA86" s="324"/>
      <c r="DB86" s="324"/>
      <c r="DC86" s="324"/>
      <c r="DD86" s="324"/>
      <c r="DE86" s="324"/>
      <c r="DF86" s="324"/>
      <c r="DG86" s="324"/>
      <c r="DH86" s="324"/>
      <c r="DI86" s="324"/>
      <c r="DJ86" s="324">
        <f>дс2!DJ86+'дс 9'!DJ86:EA86+'дс 15'!DJ86:EA86+'дс 16'!DJ86:EA86+'дс 23'!DJ86:EA86+'дс 25'!DJ86:EA86+'дс 34'!DJ86:EA86+'дс 36'!DJ86:EA86+'дс 39'!DJ86:EA86+'дс 40'!DJ86:EA86+'дс 41'!DJ86:EA86+'дс 42'!DJ86:EA86+'дс 44'!DJ86:EA86+'дс 46'!DJ86:EA86+'шк 1'!DJ86:EA86+'шк 2'!DJ86:EA86+'шк 4'!DJ86:EA86+'шк 5'!DJ86:EA86+'шк Оремиф'!DJ86:EA86+УПК!DJ86+ППМС!DJ86</f>
        <v>-2741234.8899999987</v>
      </c>
      <c r="DK86" s="324"/>
      <c r="DL86" s="324"/>
      <c r="DM86" s="324"/>
      <c r="DN86" s="324"/>
      <c r="DO86" s="324"/>
      <c r="DP86" s="324"/>
      <c r="DQ86" s="324"/>
      <c r="DR86" s="324"/>
      <c r="DS86" s="324"/>
      <c r="DT86" s="324"/>
      <c r="DU86" s="324"/>
      <c r="DV86" s="324"/>
      <c r="DW86" s="324"/>
      <c r="DX86" s="324"/>
      <c r="DY86" s="324"/>
      <c r="DZ86" s="324"/>
      <c r="EA86" s="324"/>
      <c r="EB86" s="254">
        <f>дс2!EB86+'дс 9'!EB86:ES86+'дс 15'!EB86:ES86+'дс 16'!EB86:ES86+'дс 23'!EB86:ES86+'дс 25'!EB86:ES86+'дс 34'!EB86:ES86+'дс 36'!EB86:ES86+'дс 39'!EB86:ES86+'дс 40'!EB86:ES86+'дс 41'!EB86:ES86+'дс 42'!EB86:ES86+'дс 44'!EB86:ES86+'дс 46'!EB86:ES86+'шк 1'!EB86:ES86+'шк 2'!EB86:ES86+'шк 4'!EB86:ES86+'шк 5'!EB86:ES86+'шк Оремиф'!EB86:ES86+УПК!EB86+ППМС!EB86</f>
        <v>0</v>
      </c>
      <c r="EC86" s="254"/>
      <c r="ED86" s="254"/>
      <c r="EE86" s="254"/>
      <c r="EF86" s="254"/>
      <c r="EG86" s="254"/>
      <c r="EH86" s="254"/>
      <c r="EI86" s="254"/>
      <c r="EJ86" s="254"/>
      <c r="EK86" s="254"/>
      <c r="EL86" s="254"/>
      <c r="EM86" s="254"/>
      <c r="EN86" s="254"/>
      <c r="EO86" s="254"/>
      <c r="EP86" s="254"/>
      <c r="EQ86" s="254"/>
      <c r="ER86" s="254"/>
      <c r="ES86" s="254"/>
      <c r="ET86" s="254">
        <f>дс2!ET86+'дс 9'!ET86:FK86+'дс 15'!ET86:FK86+'дс 16'!ET86:FK86+'дс 23'!ET86:FK86+'дс 25'!ET86:FK86+'дс 34'!ET86:FK86+'дс 36'!ET86:FK86+'дс 39'!ET86:FK86+'дс 40'!ET86:FK86+'дс 41'!ET86:FK86+'дс 42'!ET86:FK86+'дс 44'!ET86:FK86+'дс 46'!ET86:FK86+'шк 1'!ET86:FK86+'шк 2'!ET86:FK86+'шк 4'!ET86:FK86+'шк 5'!ET86:FK86+'шк Оремиф'!ET86:FK86+УПК!ET86+ППМС!ET86</f>
        <v>-2741234.8899999987</v>
      </c>
      <c r="EU86" s="254"/>
      <c r="EV86" s="254"/>
      <c r="EW86" s="254"/>
      <c r="EX86" s="254"/>
      <c r="EY86" s="254"/>
      <c r="EZ86" s="254"/>
      <c r="FA86" s="254"/>
      <c r="FB86" s="254"/>
      <c r="FC86" s="254"/>
      <c r="FD86" s="254"/>
      <c r="FE86" s="254"/>
      <c r="FF86" s="254"/>
      <c r="FG86" s="254"/>
      <c r="FH86" s="254"/>
      <c r="FI86" s="254"/>
      <c r="FJ86" s="254"/>
      <c r="FK86" s="254"/>
      <c r="FM86" s="233">
        <f>FM87-FM89</f>
        <v>-2741234.8899999969</v>
      </c>
      <c r="FN86" s="233"/>
      <c r="FO86" s="233"/>
      <c r="FP86" s="233"/>
      <c r="FQ86" s="233"/>
      <c r="FR86" s="233"/>
      <c r="FS86" s="233"/>
      <c r="FT86" s="233"/>
      <c r="FU86" s="233"/>
      <c r="FV86" s="233"/>
      <c r="FW86" s="233"/>
      <c r="FX86" s="233"/>
      <c r="FY86" s="233"/>
      <c r="FZ86" s="233"/>
      <c r="GA86" s="233"/>
      <c r="GB86" s="233"/>
      <c r="GC86" s="233"/>
      <c r="GD86" s="233"/>
    </row>
    <row r="87" spans="1:187" ht="12" customHeight="1">
      <c r="A87" s="205" t="s">
        <v>23</v>
      </c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6"/>
      <c r="BZ87" s="79" t="s">
        <v>84</v>
      </c>
      <c r="CA87" s="80"/>
      <c r="CB87" s="80"/>
      <c r="CC87" s="80"/>
      <c r="CD87" s="80"/>
      <c r="CE87" s="80"/>
      <c r="CF87" s="81"/>
      <c r="CG87" s="73">
        <v>310</v>
      </c>
      <c r="CH87" s="74"/>
      <c r="CI87" s="74"/>
      <c r="CJ87" s="74"/>
      <c r="CK87" s="74"/>
      <c r="CL87" s="74"/>
      <c r="CM87" s="74"/>
      <c r="CN87" s="74"/>
      <c r="CO87" s="74"/>
      <c r="CP87" s="74"/>
      <c r="CQ87" s="75"/>
      <c r="CR87" s="325">
        <f>дс2!CR87+'дс 9'!CR87:DI87+'дс 15'!CR87:DI87+'дс 16'!CR87:DI87+'дс 23'!CR87:DI87+'дс 25'!CR87:DI87+'дс 34'!CR87:DI87+'дс 36'!CR87:DI87+'дс 39'!CR87:DI87+'дс 40'!CR87:DI87+'дс 41'!CR87:DI87+'дс 42'!CR87:DI87+'дс 44'!CR87:DI87+'дс 46'!CR87:DI87+'шк 1'!CR87:DI87+'шк 2'!CR87:DI87+'шк 4'!CR87:DI87+'шк 5'!CR87:DI87+'шк Оремиф'!CR87:DI87+УПК!CR87+ППМС!CR87</f>
        <v>367122.75</v>
      </c>
      <c r="CS87" s="326"/>
      <c r="CT87" s="326"/>
      <c r="CU87" s="326"/>
      <c r="CV87" s="326"/>
      <c r="CW87" s="326"/>
      <c r="CX87" s="326"/>
      <c r="CY87" s="326"/>
      <c r="CZ87" s="326"/>
      <c r="DA87" s="326"/>
      <c r="DB87" s="326"/>
      <c r="DC87" s="326"/>
      <c r="DD87" s="326"/>
      <c r="DE87" s="326"/>
      <c r="DF87" s="326"/>
      <c r="DG87" s="326"/>
      <c r="DH87" s="326"/>
      <c r="DI87" s="327"/>
      <c r="DJ87" s="325">
        <f>дс2!DJ87+'дс 9'!DJ87:EA87+'дс 15'!DJ87:EA87+'дс 16'!DJ87:EA87+'дс 23'!DJ87:EA87+'дс 25'!DJ87:EA87+'дс 34'!DJ87:EA87+'дс 36'!DJ87:EA87+'дс 39'!DJ87:EA87+'дс 40'!DJ87:EA87+'дс 41'!DJ87:EA87+'дс 42'!DJ87:EA87+'дс 44'!DJ87:EA87+'дс 46'!DJ87:EA87+'шк 1'!DJ87:EA87+'шк 2'!DJ87:EA87+'шк 4'!DJ87:EA87+'шк 5'!DJ87:EA87+'шк Оремиф'!DJ87:EA87+УПК!DJ87+ППМС!DJ87</f>
        <v>22539986.600000005</v>
      </c>
      <c r="DK87" s="326"/>
      <c r="DL87" s="326"/>
      <c r="DM87" s="326"/>
      <c r="DN87" s="326"/>
      <c r="DO87" s="326"/>
      <c r="DP87" s="326"/>
      <c r="DQ87" s="326"/>
      <c r="DR87" s="326"/>
      <c r="DS87" s="326"/>
      <c r="DT87" s="326"/>
      <c r="DU87" s="326"/>
      <c r="DV87" s="326"/>
      <c r="DW87" s="326"/>
      <c r="DX87" s="326"/>
      <c r="DY87" s="326"/>
      <c r="DZ87" s="326"/>
      <c r="EA87" s="327"/>
      <c r="EB87" s="331">
        <f>дс2!EB87+'дс 9'!EB87:ES87+'дс 15'!EB87:ES87+'дс 16'!EB87:ES87+'дс 23'!EB87:ES87+'дс 25'!EB87:ES87+'дс 34'!EB87:ES87+'дс 36'!EB87:ES87+'дс 39'!EB87:ES87+'дс 40'!EB87:ES87+'дс 41'!EB87:ES87+'дс 42'!EB87:ES87+'дс 44'!EB87:ES87+'дс 46'!EB87:ES87+'шк 1'!EB87:ES87+'шк 2'!EB87:ES87+'шк 4'!EB87:ES87+'шк 5'!EB87:ES87+'шк Оремиф'!EB87:ES87+УПК!EB87+ППМС!EB87</f>
        <v>0</v>
      </c>
      <c r="EC87" s="332"/>
      <c r="ED87" s="332"/>
      <c r="EE87" s="332"/>
      <c r="EF87" s="332"/>
      <c r="EG87" s="332"/>
      <c r="EH87" s="332"/>
      <c r="EI87" s="332"/>
      <c r="EJ87" s="332"/>
      <c r="EK87" s="332"/>
      <c r="EL87" s="332"/>
      <c r="EM87" s="332"/>
      <c r="EN87" s="332"/>
      <c r="EO87" s="332"/>
      <c r="EP87" s="332"/>
      <c r="EQ87" s="332"/>
      <c r="ER87" s="332"/>
      <c r="ES87" s="333"/>
      <c r="ET87" s="331">
        <f>дс2!ET87+'дс 9'!ET87:FK87+'дс 15'!ET87:FK87+'дс 16'!ET87:FK87+'дс 23'!ET87:FK87+'дс 25'!ET87:FK87+'дс 34'!ET87:FK87+'дс 36'!ET87:FK87+'дс 39'!ET87:FK87+'дс 40'!ET87:FK87+'дс 41'!ET87:FK87+'дс 42'!ET87:FK87+'дс 44'!ET87:FK87+'дс 46'!ET87:FK87+'шк 1'!ET87:FK87+'шк 2'!ET87:FK87+'шк 4'!ET87:FK87+'шк 5'!ET87:FK87+'шк Оремиф'!ET87:FK87+УПК!ET87+ППМС!ET87</f>
        <v>22907109.350000005</v>
      </c>
      <c r="EU87" s="332"/>
      <c r="EV87" s="332"/>
      <c r="EW87" s="332"/>
      <c r="EX87" s="332"/>
      <c r="EY87" s="332"/>
      <c r="EZ87" s="332"/>
      <c r="FA87" s="332"/>
      <c r="FB87" s="332"/>
      <c r="FC87" s="332"/>
      <c r="FD87" s="332"/>
      <c r="FE87" s="332"/>
      <c r="FF87" s="332"/>
      <c r="FG87" s="332"/>
      <c r="FH87" s="332"/>
      <c r="FI87" s="332"/>
      <c r="FJ87" s="332"/>
      <c r="FK87" s="333"/>
      <c r="FM87" s="235">
        <v>22539986.600000001</v>
      </c>
      <c r="FN87" s="236"/>
      <c r="FO87" s="236"/>
      <c r="FP87" s="236"/>
      <c r="FQ87" s="236"/>
      <c r="FR87" s="236"/>
      <c r="FS87" s="236"/>
      <c r="FT87" s="236"/>
      <c r="FU87" s="236"/>
      <c r="FV87" s="236"/>
      <c r="FW87" s="236"/>
      <c r="FX87" s="236"/>
      <c r="FY87" s="236"/>
      <c r="FZ87" s="236"/>
      <c r="GA87" s="236"/>
      <c r="GB87" s="236"/>
      <c r="GC87" s="236"/>
      <c r="GD87" s="237"/>
    </row>
    <row r="88" spans="1:187" ht="12" customHeight="1" thickBot="1">
      <c r="A88" s="209" t="s">
        <v>73</v>
      </c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10"/>
      <c r="BZ88" s="82"/>
      <c r="CA88" s="83"/>
      <c r="CB88" s="83"/>
      <c r="CC88" s="83"/>
      <c r="CD88" s="83"/>
      <c r="CE88" s="83"/>
      <c r="CF88" s="84"/>
      <c r="CG88" s="76"/>
      <c r="CH88" s="77"/>
      <c r="CI88" s="77"/>
      <c r="CJ88" s="77"/>
      <c r="CK88" s="77"/>
      <c r="CL88" s="77"/>
      <c r="CM88" s="77"/>
      <c r="CN88" s="77"/>
      <c r="CO88" s="77"/>
      <c r="CP88" s="77"/>
      <c r="CQ88" s="78"/>
      <c r="CR88" s="328"/>
      <c r="CS88" s="329"/>
      <c r="CT88" s="329"/>
      <c r="CU88" s="329"/>
      <c r="CV88" s="329"/>
      <c r="CW88" s="329"/>
      <c r="CX88" s="329"/>
      <c r="CY88" s="329"/>
      <c r="CZ88" s="329"/>
      <c r="DA88" s="329"/>
      <c r="DB88" s="329"/>
      <c r="DC88" s="329"/>
      <c r="DD88" s="329"/>
      <c r="DE88" s="329"/>
      <c r="DF88" s="329"/>
      <c r="DG88" s="329"/>
      <c r="DH88" s="329"/>
      <c r="DI88" s="330"/>
      <c r="DJ88" s="328"/>
      <c r="DK88" s="329"/>
      <c r="DL88" s="329"/>
      <c r="DM88" s="329"/>
      <c r="DN88" s="329"/>
      <c r="DO88" s="329"/>
      <c r="DP88" s="329"/>
      <c r="DQ88" s="329"/>
      <c r="DR88" s="329"/>
      <c r="DS88" s="329"/>
      <c r="DT88" s="329"/>
      <c r="DU88" s="329"/>
      <c r="DV88" s="329"/>
      <c r="DW88" s="329"/>
      <c r="DX88" s="329"/>
      <c r="DY88" s="329"/>
      <c r="DZ88" s="329"/>
      <c r="EA88" s="330"/>
      <c r="EB88" s="334"/>
      <c r="EC88" s="335"/>
      <c r="ED88" s="335"/>
      <c r="EE88" s="335"/>
      <c r="EF88" s="335"/>
      <c r="EG88" s="335"/>
      <c r="EH88" s="335"/>
      <c r="EI88" s="335"/>
      <c r="EJ88" s="335"/>
      <c r="EK88" s="335"/>
      <c r="EL88" s="335"/>
      <c r="EM88" s="335"/>
      <c r="EN88" s="335"/>
      <c r="EO88" s="335"/>
      <c r="EP88" s="335"/>
      <c r="EQ88" s="335"/>
      <c r="ER88" s="335"/>
      <c r="ES88" s="336"/>
      <c r="ET88" s="334"/>
      <c r="EU88" s="335"/>
      <c r="EV88" s="335"/>
      <c r="EW88" s="335"/>
      <c r="EX88" s="335"/>
      <c r="EY88" s="335"/>
      <c r="EZ88" s="335"/>
      <c r="FA88" s="335"/>
      <c r="FB88" s="335"/>
      <c r="FC88" s="335"/>
      <c r="FD88" s="335"/>
      <c r="FE88" s="335"/>
      <c r="FF88" s="335"/>
      <c r="FG88" s="335"/>
      <c r="FH88" s="335"/>
      <c r="FI88" s="335"/>
      <c r="FJ88" s="335"/>
      <c r="FK88" s="336"/>
      <c r="FM88" s="238"/>
      <c r="FN88" s="239"/>
      <c r="FO88" s="239"/>
      <c r="FP88" s="239"/>
      <c r="FQ88" s="239"/>
      <c r="FR88" s="239"/>
      <c r="FS88" s="239"/>
      <c r="FT88" s="239"/>
      <c r="FU88" s="239"/>
      <c r="FV88" s="239"/>
      <c r="FW88" s="239"/>
      <c r="FX88" s="239"/>
      <c r="FY88" s="239"/>
      <c r="FZ88" s="239"/>
      <c r="GA88" s="239"/>
      <c r="GB88" s="239"/>
      <c r="GC88" s="239"/>
      <c r="GD88" s="240"/>
    </row>
    <row r="89" spans="1:187" ht="15" customHeight="1" thickBot="1">
      <c r="A89" s="211" t="s">
        <v>74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2"/>
      <c r="BZ89" s="65" t="s">
        <v>85</v>
      </c>
      <c r="CA89" s="66"/>
      <c r="CB89" s="66"/>
      <c r="CC89" s="66"/>
      <c r="CD89" s="66"/>
      <c r="CE89" s="66"/>
      <c r="CF89" s="66"/>
      <c r="CG89" s="97">
        <v>410</v>
      </c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324">
        <f>дс2!CR89+'дс 9'!CR89:DI89+'дс 15'!CR89:DI89+'дс 16'!CR89:DI89+'дс 23'!CR89:DI89+'дс 25'!CR89:DI89+'дс 34'!CR89:DI89+'дс 36'!CR89:DI89+'дс 39'!CR89:DI89+'дс 40'!CR89:DI89+'дс 41'!CR89:DI89+'дс 42'!CR89:DI89+'дс 44'!CR89:DI89+'дс 46'!CR89:DI89+'шк 1'!CR89:DI89+'шк 2'!CR89:DI89+'шк 4'!CR89:DI89+'шк 5'!CR89:DI89+'шк Оремиф'!CR89:DI89+УПК!CR89+ППМС!CR89</f>
        <v>367122.75</v>
      </c>
      <c r="CS89" s="324"/>
      <c r="CT89" s="324"/>
      <c r="CU89" s="324"/>
      <c r="CV89" s="324"/>
      <c r="CW89" s="324"/>
      <c r="CX89" s="324"/>
      <c r="CY89" s="324"/>
      <c r="CZ89" s="324"/>
      <c r="DA89" s="324"/>
      <c r="DB89" s="324"/>
      <c r="DC89" s="324"/>
      <c r="DD89" s="324"/>
      <c r="DE89" s="324"/>
      <c r="DF89" s="324"/>
      <c r="DG89" s="324"/>
      <c r="DH89" s="324"/>
      <c r="DI89" s="324"/>
      <c r="DJ89" s="324">
        <f>дс2!DJ89+'дс 9'!DJ89:EA89+'дс 15'!DJ89:EA89+'дс 16'!DJ89:EA89+'дс 23'!DJ89:EA89+'дс 25'!DJ89:EA89+'дс 34'!DJ89:EA89+'дс 36'!DJ89:EA89+'дс 39'!DJ89:EA89+'дс 40'!DJ89:EA89+'дс 41'!DJ89:EA89+'дс 42'!DJ89:EA89+'дс 44'!DJ89:EA89+'дс 46'!DJ89:EA89+'шк 1'!DJ89:EA89+'шк 2'!DJ89:EA89+'шк 4'!DJ89:EA89+'шк 5'!DJ89:EA89+'шк Оремиф'!DJ89:EA89+УПК!DJ89+ППМС!DJ89</f>
        <v>25281221.489999998</v>
      </c>
      <c r="DK89" s="324"/>
      <c r="DL89" s="324"/>
      <c r="DM89" s="324"/>
      <c r="DN89" s="324"/>
      <c r="DO89" s="324"/>
      <c r="DP89" s="324"/>
      <c r="DQ89" s="324"/>
      <c r="DR89" s="324"/>
      <c r="DS89" s="324"/>
      <c r="DT89" s="324"/>
      <c r="DU89" s="324"/>
      <c r="DV89" s="324"/>
      <c r="DW89" s="324"/>
      <c r="DX89" s="324"/>
      <c r="DY89" s="324"/>
      <c r="DZ89" s="324"/>
      <c r="EA89" s="324"/>
      <c r="EB89" s="254">
        <f>дс2!EB89+'дс 9'!EB89:ES89+'дс 15'!EB89:ES89+'дс 16'!EB89:ES89+'дс 23'!EB89:ES89+'дс 25'!EB89:ES89+'дс 34'!EB89:ES89+'дс 36'!EB89:ES89+'дс 39'!EB89:ES89+'дс 40'!EB89:ES89+'дс 41'!EB89:ES89+'дс 42'!EB89:ES89+'дс 44'!EB89:ES89+'дс 46'!EB89:ES89+'шк 1'!EB89:ES89+'шк 2'!EB89:ES89+'шк 4'!EB89:ES89+'шк 5'!EB89:ES89+'шк Оремиф'!EB89:ES89+УПК!EB89+ППМС!EB89</f>
        <v>0</v>
      </c>
      <c r="EC89" s="254"/>
      <c r="ED89" s="254"/>
      <c r="EE89" s="254"/>
      <c r="EF89" s="254"/>
      <c r="EG89" s="254"/>
      <c r="EH89" s="254"/>
      <c r="EI89" s="254"/>
      <c r="EJ89" s="254"/>
      <c r="EK89" s="254"/>
      <c r="EL89" s="254"/>
      <c r="EM89" s="254"/>
      <c r="EN89" s="254"/>
      <c r="EO89" s="254"/>
      <c r="EP89" s="254"/>
      <c r="EQ89" s="254"/>
      <c r="ER89" s="254"/>
      <c r="ES89" s="254"/>
      <c r="ET89" s="254">
        <f>дс2!ET89+'дс 9'!ET89:FK89+'дс 15'!ET89:FK89+'дс 16'!ET89:FK89+'дс 23'!ET89:FK89+'дс 25'!ET89:FK89+'дс 34'!ET89:FK89+'дс 36'!ET89:FK89+'дс 39'!ET89:FK89+'дс 40'!ET89:FK89+'дс 41'!ET89:FK89+'дс 42'!ET89:FK89+'дс 44'!ET89:FK89+'дс 46'!ET89:FK89+'шк 1'!ET89:FK89+'шк 2'!ET89:FK89+'шк 4'!ET89:FK89+'шк 5'!ET89:FK89+'шк Оремиф'!ET89:FK89+УПК!ET89+ППМС!ET89</f>
        <v>25648344.239999998</v>
      </c>
      <c r="EU89" s="254"/>
      <c r="EV89" s="254"/>
      <c r="EW89" s="254"/>
      <c r="EX89" s="254"/>
      <c r="EY89" s="254"/>
      <c r="EZ89" s="254"/>
      <c r="FA89" s="254"/>
      <c r="FB89" s="254"/>
      <c r="FC89" s="254"/>
      <c r="FD89" s="254"/>
      <c r="FE89" s="254"/>
      <c r="FF89" s="254"/>
      <c r="FG89" s="254"/>
      <c r="FH89" s="254"/>
      <c r="FI89" s="254"/>
      <c r="FJ89" s="254"/>
      <c r="FK89" s="254"/>
      <c r="FM89" s="250">
        <v>25281221.489999998</v>
      </c>
      <c r="FN89" s="250"/>
      <c r="FO89" s="250"/>
      <c r="FP89" s="250"/>
      <c r="FQ89" s="250"/>
      <c r="FR89" s="250"/>
      <c r="FS89" s="250"/>
      <c r="FT89" s="250"/>
      <c r="FU89" s="250"/>
      <c r="FV89" s="250"/>
      <c r="FW89" s="250"/>
      <c r="FX89" s="250"/>
      <c r="FY89" s="250"/>
      <c r="FZ89" s="250"/>
      <c r="GA89" s="250"/>
      <c r="GB89" s="250"/>
      <c r="GC89" s="250"/>
      <c r="GD89" s="250"/>
    </row>
    <row r="90" spans="1:187" ht="15" customHeight="1" thickBot="1">
      <c r="A90" s="213" t="s">
        <v>75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4"/>
      <c r="BZ90" s="65" t="s">
        <v>86</v>
      </c>
      <c r="CA90" s="66"/>
      <c r="CB90" s="66"/>
      <c r="CC90" s="66"/>
      <c r="CD90" s="66"/>
      <c r="CE90" s="66"/>
      <c r="CF90" s="66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254">
        <f>дс2!CR90+'дс 9'!CR90:DI90+'дс 15'!CR90:DI90+'дс 16'!CR90:DI90+'дс 23'!CR90:DI90+'дс 25'!CR90:DI90+'дс 34'!CR90:DI90+'дс 36'!CR90:DI90+'дс 39'!CR90:DI90+'дс 40'!CR90:DI90+'дс 41'!CR90:DI90+'дс 42'!CR90:DI90+'дс 44'!CR90:DI90+'дс 46'!CR90:DI90+'шк 1'!CR90:DI90+'шк 2'!CR90:DI90+'шк 4'!CR90:DI90+'шк 5'!CR90:DI90+'шк Оремиф'!CR90:DI90+УПК!CR90+ППМС!CR90</f>
        <v>0</v>
      </c>
      <c r="CS90" s="254"/>
      <c r="CT90" s="254"/>
      <c r="CU90" s="254"/>
      <c r="CV90" s="254"/>
      <c r="CW90" s="254"/>
      <c r="CX90" s="254"/>
      <c r="CY90" s="254"/>
      <c r="CZ90" s="254"/>
      <c r="DA90" s="254"/>
      <c r="DB90" s="254"/>
      <c r="DC90" s="254"/>
      <c r="DD90" s="254"/>
      <c r="DE90" s="254"/>
      <c r="DF90" s="254"/>
      <c r="DG90" s="254"/>
      <c r="DH90" s="254"/>
      <c r="DI90" s="254"/>
      <c r="DJ90" s="254">
        <f>дс2!DJ90+'дс 9'!DJ90:EA90+'дс 15'!DJ90:EA90+'дс 16'!DJ90:EA90+'дс 23'!DJ90:EA90+'дс 25'!DJ90:EA90+'дс 34'!DJ90:EA90+'дс 36'!DJ90:EA90+'дс 39'!DJ90:EA90+'дс 40'!DJ90:EA90+'дс 41'!DJ90:EA90+'дс 42'!DJ90:EA90+'дс 44'!DJ90:EA90+'дс 46'!DJ90:EA90+'шк 1'!DJ90:EA90+'шк 2'!DJ90:EA90+'шк 4'!DJ90:EA90+'шк 5'!DJ90:EA90+'шк Оремиф'!DJ90:EA90+УПК!DJ90+ППМС!DJ90</f>
        <v>0</v>
      </c>
      <c r="DK90" s="254"/>
      <c r="DL90" s="254"/>
      <c r="DM90" s="254"/>
      <c r="DN90" s="254"/>
      <c r="DO90" s="254"/>
      <c r="DP90" s="254"/>
      <c r="DQ90" s="254"/>
      <c r="DR90" s="254"/>
      <c r="DS90" s="254"/>
      <c r="DT90" s="254"/>
      <c r="DU90" s="254"/>
      <c r="DV90" s="254"/>
      <c r="DW90" s="254"/>
      <c r="DX90" s="254"/>
      <c r="DY90" s="254"/>
      <c r="DZ90" s="254"/>
      <c r="EA90" s="254"/>
      <c r="EB90" s="254">
        <f>дс2!EB90+'дс 9'!EB90:ES90+'дс 15'!EB90:ES90+'дс 16'!EB90:ES90+'дс 23'!EB90:ES90+'дс 25'!EB90:ES90+'дс 34'!EB90:ES90+'дс 36'!EB90:ES90+'дс 39'!EB90:ES90+'дс 40'!EB90:ES90+'дс 41'!EB90:ES90+'дс 42'!EB90:ES90+'дс 44'!EB90:ES90+'дс 46'!EB90:ES90+'шк 1'!EB90:ES90+'шк 2'!EB90:ES90+'шк 4'!EB90:ES90+'шк 5'!EB90:ES90+'шк Оремиф'!EB90:ES90+УПК!EB90+ППМС!EB90</f>
        <v>0</v>
      </c>
      <c r="EC90" s="254"/>
      <c r="ED90" s="254"/>
      <c r="EE90" s="254"/>
      <c r="EF90" s="254"/>
      <c r="EG90" s="254"/>
      <c r="EH90" s="254"/>
      <c r="EI90" s="254"/>
      <c r="EJ90" s="254"/>
      <c r="EK90" s="254"/>
      <c r="EL90" s="254"/>
      <c r="EM90" s="254"/>
      <c r="EN90" s="254"/>
      <c r="EO90" s="254"/>
      <c r="EP90" s="254"/>
      <c r="EQ90" s="254"/>
      <c r="ER90" s="254"/>
      <c r="ES90" s="254"/>
      <c r="ET90" s="254">
        <f>дс2!ET90+'дс 9'!ET90:FK90+'дс 15'!ET90:FK90+'дс 16'!ET90:FK90+'дс 23'!ET90:FK90+'дс 25'!ET90:FK90+'дс 34'!ET90:FK90+'дс 36'!ET90:FK90+'дс 39'!ET90:FK90+'дс 40'!ET90:FK90+'дс 41'!ET90:FK90+'дс 42'!ET90:FK90+'дс 44'!ET90:FK90+'дс 46'!ET90:FK90+'шк 1'!ET90:FK90+'шк 2'!ET90:FK90+'шк 4'!ET90:FK90+'шк 5'!ET90:FK90+'шк Оремиф'!ET90:FK90+УПК!ET90+ППМС!ET90</f>
        <v>0</v>
      </c>
      <c r="EU90" s="254"/>
      <c r="EV90" s="254"/>
      <c r="EW90" s="254"/>
      <c r="EX90" s="254"/>
      <c r="EY90" s="254"/>
      <c r="EZ90" s="254"/>
      <c r="FA90" s="254"/>
      <c r="FB90" s="254"/>
      <c r="FC90" s="254"/>
      <c r="FD90" s="254"/>
      <c r="FE90" s="254"/>
      <c r="FF90" s="254"/>
      <c r="FG90" s="254"/>
      <c r="FH90" s="254"/>
      <c r="FI90" s="254"/>
      <c r="FJ90" s="254"/>
      <c r="FK90" s="254"/>
      <c r="FM90" s="233">
        <f>FM91-FM93</f>
        <v>0</v>
      </c>
      <c r="FN90" s="233"/>
      <c r="FO90" s="233"/>
      <c r="FP90" s="233"/>
      <c r="FQ90" s="233"/>
      <c r="FR90" s="233"/>
      <c r="FS90" s="233"/>
      <c r="FT90" s="233"/>
      <c r="FU90" s="233"/>
      <c r="FV90" s="233"/>
      <c r="FW90" s="233"/>
      <c r="FX90" s="233"/>
      <c r="FY90" s="233"/>
      <c r="FZ90" s="233"/>
      <c r="GA90" s="233"/>
      <c r="GB90" s="233"/>
      <c r="GC90" s="233"/>
      <c r="GD90" s="233"/>
    </row>
    <row r="91" spans="1:187" ht="12" customHeight="1">
      <c r="A91" s="205" t="s">
        <v>23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6"/>
      <c r="BZ91" s="79" t="s">
        <v>87</v>
      </c>
      <c r="CA91" s="80"/>
      <c r="CB91" s="80"/>
      <c r="CC91" s="80"/>
      <c r="CD91" s="80"/>
      <c r="CE91" s="80"/>
      <c r="CF91" s="81"/>
      <c r="CG91" s="73">
        <v>320</v>
      </c>
      <c r="CH91" s="74"/>
      <c r="CI91" s="74"/>
      <c r="CJ91" s="74"/>
      <c r="CK91" s="74"/>
      <c r="CL91" s="74"/>
      <c r="CM91" s="74"/>
      <c r="CN91" s="74"/>
      <c r="CO91" s="74"/>
      <c r="CP91" s="74"/>
      <c r="CQ91" s="75"/>
      <c r="CR91" s="331">
        <f>дс2!CR91+'дс 9'!CR91:DI91+'дс 15'!CR91:DI91+'дс 16'!CR91:DI91+'дс 23'!CR91:DI91+'дс 25'!CR91:DI91+'дс 34'!CR91:DI91+'дс 36'!CR91:DI91+'дс 39'!CR91:DI91+'дс 40'!CR91:DI91+'дс 41'!CR91:DI91+'дс 42'!CR91:DI91+'дс 44'!CR91:DI91+'дс 46'!CR91:DI91+'шк 1'!CR91:DI91+'шк 2'!CR91:DI91+'шк 4'!CR91:DI91+'шк 5'!CR91:DI91+'шк Оремиф'!CR91:DI91+УПК!CR91+ППМС!CR91</f>
        <v>0</v>
      </c>
      <c r="CS91" s="332"/>
      <c r="CT91" s="332"/>
      <c r="CU91" s="332"/>
      <c r="CV91" s="332"/>
      <c r="CW91" s="332"/>
      <c r="CX91" s="332"/>
      <c r="CY91" s="332"/>
      <c r="CZ91" s="332"/>
      <c r="DA91" s="332"/>
      <c r="DB91" s="332"/>
      <c r="DC91" s="332"/>
      <c r="DD91" s="332"/>
      <c r="DE91" s="332"/>
      <c r="DF91" s="332"/>
      <c r="DG91" s="332"/>
      <c r="DH91" s="332"/>
      <c r="DI91" s="333"/>
      <c r="DJ91" s="331">
        <f>дс2!DJ91+'дс 9'!DJ91:EA91+'дс 15'!DJ91:EA91+'дс 16'!DJ91:EA91+'дс 23'!DJ91:EA91+'дс 25'!DJ91:EA91+'дс 34'!DJ91:EA91+'дс 36'!DJ91:EA91+'дс 39'!DJ91:EA91+'дс 40'!DJ91:EA91+'дс 41'!DJ91:EA91+'дс 42'!DJ91:EA91+'дс 44'!DJ91:EA91+'дс 46'!DJ91:EA91+'шк 1'!DJ91:EA91+'шк 2'!DJ91:EA91+'шк 4'!DJ91:EA91+'шк 5'!DJ91:EA91+'шк Оремиф'!DJ91:EA91+УПК!DJ91+ППМС!DJ91</f>
        <v>0</v>
      </c>
      <c r="DK91" s="332"/>
      <c r="DL91" s="332"/>
      <c r="DM91" s="332"/>
      <c r="DN91" s="332"/>
      <c r="DO91" s="332"/>
      <c r="DP91" s="332"/>
      <c r="DQ91" s="332"/>
      <c r="DR91" s="332"/>
      <c r="DS91" s="332"/>
      <c r="DT91" s="332"/>
      <c r="DU91" s="332"/>
      <c r="DV91" s="332"/>
      <c r="DW91" s="332"/>
      <c r="DX91" s="332"/>
      <c r="DY91" s="332"/>
      <c r="DZ91" s="332"/>
      <c r="EA91" s="333"/>
      <c r="EB91" s="331">
        <f>дс2!EB91+'дс 9'!EB91:ES91+'дс 15'!EB91:ES91+'дс 16'!EB91:ES91+'дс 23'!EB91:ES91+'дс 25'!EB91:ES91+'дс 34'!EB91:ES91+'дс 36'!EB91:ES91+'дс 39'!EB91:ES91+'дс 40'!EB91:ES91+'дс 41'!EB91:ES91+'дс 42'!EB91:ES91+'дс 44'!EB91:ES91+'дс 46'!EB91:ES91+'шк 1'!EB91:ES91+'шк 2'!EB91:ES91+'шк 4'!EB91:ES91+'шк 5'!EB91:ES91+'шк Оремиф'!EB91:ES91+УПК!EB91+ППМС!EB91</f>
        <v>0</v>
      </c>
      <c r="EC91" s="332"/>
      <c r="ED91" s="332"/>
      <c r="EE91" s="332"/>
      <c r="EF91" s="332"/>
      <c r="EG91" s="332"/>
      <c r="EH91" s="332"/>
      <c r="EI91" s="332"/>
      <c r="EJ91" s="332"/>
      <c r="EK91" s="332"/>
      <c r="EL91" s="332"/>
      <c r="EM91" s="332"/>
      <c r="EN91" s="332"/>
      <c r="EO91" s="332"/>
      <c r="EP91" s="332"/>
      <c r="EQ91" s="332"/>
      <c r="ER91" s="332"/>
      <c r="ES91" s="333"/>
      <c r="ET91" s="331">
        <f>дс2!ET91+'дс 9'!ET91:FK91+'дс 15'!ET91:FK91+'дс 16'!ET91:FK91+'дс 23'!ET91:FK91+'дс 25'!ET91:FK91+'дс 34'!ET91:FK91+'дс 36'!ET91:FK91+'дс 39'!ET91:FK91+'дс 40'!ET91:FK91+'дс 41'!ET91:FK91+'дс 42'!ET91:FK91+'дс 44'!ET91:FK91+'дс 46'!ET91:FK91+'шк 1'!ET91:FK91+'шк 2'!ET91:FK91+'шк 4'!ET91:FK91+'шк 5'!ET91:FK91+'шк Оремиф'!ET91:FK91+УПК!ET91+ППМС!ET91</f>
        <v>0</v>
      </c>
      <c r="EU91" s="332"/>
      <c r="EV91" s="332"/>
      <c r="EW91" s="332"/>
      <c r="EX91" s="332"/>
      <c r="EY91" s="332"/>
      <c r="EZ91" s="332"/>
      <c r="FA91" s="332"/>
      <c r="FB91" s="332"/>
      <c r="FC91" s="332"/>
      <c r="FD91" s="332"/>
      <c r="FE91" s="332"/>
      <c r="FF91" s="332"/>
      <c r="FG91" s="332"/>
      <c r="FH91" s="332"/>
      <c r="FI91" s="332"/>
      <c r="FJ91" s="332"/>
      <c r="FK91" s="333"/>
      <c r="FM91" s="235"/>
      <c r="FN91" s="236"/>
      <c r="FO91" s="236"/>
      <c r="FP91" s="236"/>
      <c r="FQ91" s="236"/>
      <c r="FR91" s="236"/>
      <c r="FS91" s="236"/>
      <c r="FT91" s="236"/>
      <c r="FU91" s="236"/>
      <c r="FV91" s="236"/>
      <c r="FW91" s="236"/>
      <c r="FX91" s="236"/>
      <c r="FY91" s="236"/>
      <c r="FZ91" s="236"/>
      <c r="GA91" s="236"/>
      <c r="GB91" s="236"/>
      <c r="GC91" s="236"/>
      <c r="GD91" s="237"/>
    </row>
    <row r="92" spans="1:187" ht="12" customHeight="1" thickBot="1">
      <c r="A92" s="209" t="s">
        <v>76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10"/>
      <c r="BZ92" s="82"/>
      <c r="CA92" s="83"/>
      <c r="CB92" s="83"/>
      <c r="CC92" s="83"/>
      <c r="CD92" s="83"/>
      <c r="CE92" s="83"/>
      <c r="CF92" s="84"/>
      <c r="CG92" s="76"/>
      <c r="CH92" s="77"/>
      <c r="CI92" s="77"/>
      <c r="CJ92" s="77"/>
      <c r="CK92" s="77"/>
      <c r="CL92" s="77"/>
      <c r="CM92" s="77"/>
      <c r="CN92" s="77"/>
      <c r="CO92" s="77"/>
      <c r="CP92" s="77"/>
      <c r="CQ92" s="78"/>
      <c r="CR92" s="334"/>
      <c r="CS92" s="335"/>
      <c r="CT92" s="335"/>
      <c r="CU92" s="335"/>
      <c r="CV92" s="335"/>
      <c r="CW92" s="335"/>
      <c r="CX92" s="335"/>
      <c r="CY92" s="335"/>
      <c r="CZ92" s="335"/>
      <c r="DA92" s="335"/>
      <c r="DB92" s="335"/>
      <c r="DC92" s="335"/>
      <c r="DD92" s="335"/>
      <c r="DE92" s="335"/>
      <c r="DF92" s="335"/>
      <c r="DG92" s="335"/>
      <c r="DH92" s="335"/>
      <c r="DI92" s="336"/>
      <c r="DJ92" s="334"/>
      <c r="DK92" s="335"/>
      <c r="DL92" s="335"/>
      <c r="DM92" s="335"/>
      <c r="DN92" s="335"/>
      <c r="DO92" s="335"/>
      <c r="DP92" s="335"/>
      <c r="DQ92" s="335"/>
      <c r="DR92" s="335"/>
      <c r="DS92" s="335"/>
      <c r="DT92" s="335"/>
      <c r="DU92" s="335"/>
      <c r="DV92" s="335"/>
      <c r="DW92" s="335"/>
      <c r="DX92" s="335"/>
      <c r="DY92" s="335"/>
      <c r="DZ92" s="335"/>
      <c r="EA92" s="336"/>
      <c r="EB92" s="334"/>
      <c r="EC92" s="335"/>
      <c r="ED92" s="335"/>
      <c r="EE92" s="335"/>
      <c r="EF92" s="335"/>
      <c r="EG92" s="335"/>
      <c r="EH92" s="335"/>
      <c r="EI92" s="335"/>
      <c r="EJ92" s="335"/>
      <c r="EK92" s="335"/>
      <c r="EL92" s="335"/>
      <c r="EM92" s="335"/>
      <c r="EN92" s="335"/>
      <c r="EO92" s="335"/>
      <c r="EP92" s="335"/>
      <c r="EQ92" s="335"/>
      <c r="ER92" s="335"/>
      <c r="ES92" s="336"/>
      <c r="ET92" s="334"/>
      <c r="EU92" s="335"/>
      <c r="EV92" s="335"/>
      <c r="EW92" s="335"/>
      <c r="EX92" s="335"/>
      <c r="EY92" s="335"/>
      <c r="EZ92" s="335"/>
      <c r="FA92" s="335"/>
      <c r="FB92" s="335"/>
      <c r="FC92" s="335"/>
      <c r="FD92" s="335"/>
      <c r="FE92" s="335"/>
      <c r="FF92" s="335"/>
      <c r="FG92" s="335"/>
      <c r="FH92" s="335"/>
      <c r="FI92" s="335"/>
      <c r="FJ92" s="335"/>
      <c r="FK92" s="336"/>
      <c r="FM92" s="238"/>
      <c r="FN92" s="239"/>
      <c r="FO92" s="239"/>
      <c r="FP92" s="239"/>
      <c r="FQ92" s="239"/>
      <c r="FR92" s="239"/>
      <c r="FS92" s="239"/>
      <c r="FT92" s="239"/>
      <c r="FU92" s="239"/>
      <c r="FV92" s="239"/>
      <c r="FW92" s="239"/>
      <c r="FX92" s="239"/>
      <c r="FY92" s="239"/>
      <c r="FZ92" s="239"/>
      <c r="GA92" s="239"/>
      <c r="GB92" s="239"/>
      <c r="GC92" s="239"/>
      <c r="GD92" s="240"/>
    </row>
    <row r="93" spans="1:187" ht="15" customHeight="1" thickBot="1">
      <c r="A93" s="211" t="s">
        <v>77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2"/>
      <c r="BZ93" s="65" t="s">
        <v>88</v>
      </c>
      <c r="CA93" s="66"/>
      <c r="CB93" s="66"/>
      <c r="CC93" s="66"/>
      <c r="CD93" s="66"/>
      <c r="CE93" s="66"/>
      <c r="CF93" s="66"/>
      <c r="CG93" s="97">
        <v>420</v>
      </c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254">
        <f>дс2!CR93+'дс 9'!CR93:DI93+'дс 15'!CR93:DI93+'дс 16'!CR93:DI93+'дс 23'!CR93:DI93+'дс 25'!CR93:DI93+'дс 34'!CR93:DI93+'дс 36'!CR93:DI93+'дс 39'!CR93:DI93+'дс 40'!CR93:DI93+'дс 41'!CR93:DI93+'дс 42'!CR93:DI93+'дс 44'!CR93:DI93+'дс 46'!CR93:DI93+'шк 1'!CR93:DI93+'шк 2'!CR93:DI93+'шк 4'!CR93:DI93+'шк 5'!CR93:DI93+'шк Оремиф'!CR93:DI93+УПК!CR93+ППМС!CR93</f>
        <v>0</v>
      </c>
      <c r="CS93" s="254"/>
      <c r="CT93" s="254"/>
      <c r="CU93" s="254"/>
      <c r="CV93" s="254"/>
      <c r="CW93" s="254"/>
      <c r="CX93" s="254"/>
      <c r="CY93" s="254"/>
      <c r="CZ93" s="254"/>
      <c r="DA93" s="254"/>
      <c r="DB93" s="254"/>
      <c r="DC93" s="254"/>
      <c r="DD93" s="254"/>
      <c r="DE93" s="254"/>
      <c r="DF93" s="254"/>
      <c r="DG93" s="254"/>
      <c r="DH93" s="254"/>
      <c r="DI93" s="254"/>
      <c r="DJ93" s="254">
        <f>дс2!DJ93+'дс 9'!DJ93:EA93+'дс 15'!DJ93:EA93+'дс 16'!DJ93:EA93+'дс 23'!DJ93:EA93+'дс 25'!DJ93:EA93+'дс 34'!DJ93:EA93+'дс 36'!DJ93:EA93+'дс 39'!DJ93:EA93+'дс 40'!DJ93:EA93+'дс 41'!DJ93:EA93+'дс 42'!DJ93:EA93+'дс 44'!DJ93:EA93+'дс 46'!DJ93:EA93+'шк 1'!DJ93:EA93+'шк 2'!DJ93:EA93+'шк 4'!DJ93:EA93+'шк 5'!DJ93:EA93+'шк Оремиф'!DJ93:EA93+УПК!DJ93+ППМС!DJ93</f>
        <v>0</v>
      </c>
      <c r="DK93" s="254"/>
      <c r="DL93" s="254"/>
      <c r="DM93" s="254"/>
      <c r="DN93" s="254"/>
      <c r="DO93" s="254"/>
      <c r="DP93" s="254"/>
      <c r="DQ93" s="254"/>
      <c r="DR93" s="254"/>
      <c r="DS93" s="254"/>
      <c r="DT93" s="254"/>
      <c r="DU93" s="254"/>
      <c r="DV93" s="254"/>
      <c r="DW93" s="254"/>
      <c r="DX93" s="254"/>
      <c r="DY93" s="254"/>
      <c r="DZ93" s="254"/>
      <c r="EA93" s="254"/>
      <c r="EB93" s="254">
        <f>дс2!EB93+'дс 9'!EB93:ES93+'дс 15'!EB93:ES93+'дс 16'!EB93:ES93+'дс 23'!EB93:ES93+'дс 25'!EB93:ES93+'дс 34'!EB93:ES93+'дс 36'!EB93:ES93+'дс 39'!EB93:ES93+'дс 40'!EB93:ES93+'дс 41'!EB93:ES93+'дс 42'!EB93:ES93+'дс 44'!EB93:ES93+'дс 46'!EB93:ES93+'шк 1'!EB93:ES93+'шк 2'!EB93:ES93+'шк 4'!EB93:ES93+'шк 5'!EB93:ES93+'шк Оремиф'!EB93:ES93+УПК!EB93+ППМС!EB93</f>
        <v>0</v>
      </c>
      <c r="EC93" s="254"/>
      <c r="ED93" s="254"/>
      <c r="EE93" s="254"/>
      <c r="EF93" s="254"/>
      <c r="EG93" s="254"/>
      <c r="EH93" s="254"/>
      <c r="EI93" s="254"/>
      <c r="EJ93" s="254"/>
      <c r="EK93" s="254"/>
      <c r="EL93" s="254"/>
      <c r="EM93" s="254"/>
      <c r="EN93" s="254"/>
      <c r="EO93" s="254"/>
      <c r="EP93" s="254"/>
      <c r="EQ93" s="254"/>
      <c r="ER93" s="254"/>
      <c r="ES93" s="254"/>
      <c r="ET93" s="254">
        <f>дс2!ET93+'дс 9'!ET93:FK93+'дс 15'!ET93:FK93+'дс 16'!ET93:FK93+'дс 23'!ET93:FK93+'дс 25'!ET93:FK93+'дс 34'!ET93:FK93+'дс 36'!ET93:FK93+'дс 39'!ET93:FK93+'дс 40'!ET93:FK93+'дс 41'!ET93:FK93+'дс 42'!ET93:FK93+'дс 44'!ET93:FK93+'дс 46'!ET93:FK93+'шк 1'!ET93:FK93+'шк 2'!ET93:FK93+'шк 4'!ET93:FK93+'шк 5'!ET93:FK93+'шк Оремиф'!ET93:FK93+УПК!ET93+ППМС!ET93</f>
        <v>0</v>
      </c>
      <c r="EU93" s="254"/>
      <c r="EV93" s="254"/>
      <c r="EW93" s="254"/>
      <c r="EX93" s="254"/>
      <c r="EY93" s="254"/>
      <c r="EZ93" s="254"/>
      <c r="FA93" s="254"/>
      <c r="FB93" s="254"/>
      <c r="FC93" s="254"/>
      <c r="FD93" s="254"/>
      <c r="FE93" s="254"/>
      <c r="FF93" s="254"/>
      <c r="FG93" s="254"/>
      <c r="FH93" s="254"/>
      <c r="FI93" s="254"/>
      <c r="FJ93" s="254"/>
      <c r="FK93" s="254"/>
      <c r="FM93" s="250"/>
      <c r="FN93" s="250"/>
      <c r="FO93" s="250"/>
      <c r="FP93" s="250"/>
      <c r="FQ93" s="250"/>
      <c r="FR93" s="250"/>
      <c r="FS93" s="250"/>
      <c r="FT93" s="250"/>
      <c r="FU93" s="250"/>
      <c r="FV93" s="250"/>
      <c r="FW93" s="250"/>
      <c r="FX93" s="250"/>
      <c r="FY93" s="250"/>
      <c r="FZ93" s="250"/>
      <c r="GA93" s="250"/>
      <c r="GB93" s="250"/>
      <c r="GC93" s="250"/>
      <c r="GD93" s="250"/>
    </row>
    <row r="94" spans="1:187" ht="15" customHeight="1" thickBot="1">
      <c r="A94" s="213" t="s">
        <v>72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4"/>
      <c r="BZ94" s="65" t="s">
        <v>89</v>
      </c>
      <c r="CA94" s="66"/>
      <c r="CB94" s="66"/>
      <c r="CC94" s="66"/>
      <c r="CD94" s="66"/>
      <c r="CE94" s="66"/>
      <c r="CF94" s="66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254">
        <f>дс2!CR94+'дс 9'!CR94:DI94+'дс 15'!CR94:DI94+'дс 16'!CR94:DI94+'дс 23'!CR94:DI94+'дс 25'!CR94:DI94+'дс 34'!CR94:DI94+'дс 36'!CR94:DI94+'дс 39'!CR94:DI94+'дс 40'!CR94:DI94+'дс 41'!CR94:DI94+'дс 42'!CR94:DI94+'дс 44'!CR94:DI94+'дс 46'!CR94:DI94+'шк 1'!CR94:DI94+'шк 2'!CR94:DI94+'шк 4'!CR94:DI94+'шк 5'!CR94:DI94+'шк Оремиф'!CR94:DI94+УПК!CR94+ППМС!CR94</f>
        <v>0</v>
      </c>
      <c r="CS94" s="254"/>
      <c r="CT94" s="254"/>
      <c r="CU94" s="254"/>
      <c r="CV94" s="254"/>
      <c r="CW94" s="254"/>
      <c r="CX94" s="254"/>
      <c r="CY94" s="254"/>
      <c r="CZ94" s="254"/>
      <c r="DA94" s="254"/>
      <c r="DB94" s="254"/>
      <c r="DC94" s="254"/>
      <c r="DD94" s="254"/>
      <c r="DE94" s="254"/>
      <c r="DF94" s="254"/>
      <c r="DG94" s="254"/>
      <c r="DH94" s="254"/>
      <c r="DI94" s="254"/>
      <c r="DJ94" s="254">
        <f>дс2!DJ94+'дс 9'!DJ94:EA94+'дс 15'!DJ94:EA94+'дс 16'!DJ94:EA94+'дс 23'!DJ94:EA94+'дс 25'!DJ94:EA94+'дс 34'!DJ94:EA94+'дс 36'!DJ94:EA94+'дс 39'!DJ94:EA94+'дс 40'!DJ94:EA94+'дс 41'!DJ94:EA94+'дс 42'!DJ94:EA94+'дс 44'!DJ94:EA94+'дс 46'!DJ94:EA94+'шк 1'!DJ94:EA94+'шк 2'!DJ94:EA94+'шк 4'!DJ94:EA94+'шк 5'!DJ94:EA94+'шк Оремиф'!DJ94:EA94+УПК!DJ94+ППМС!DJ94</f>
        <v>0</v>
      </c>
      <c r="DK94" s="254"/>
      <c r="DL94" s="254"/>
      <c r="DM94" s="254"/>
      <c r="DN94" s="254"/>
      <c r="DO94" s="254"/>
      <c r="DP94" s="254"/>
      <c r="DQ94" s="254"/>
      <c r="DR94" s="254"/>
      <c r="DS94" s="254"/>
      <c r="DT94" s="254"/>
      <c r="DU94" s="254"/>
      <c r="DV94" s="254"/>
      <c r="DW94" s="254"/>
      <c r="DX94" s="254"/>
      <c r="DY94" s="254"/>
      <c r="DZ94" s="254"/>
      <c r="EA94" s="254"/>
      <c r="EB94" s="254">
        <f>дс2!EB94+'дс 9'!EB94:ES94+'дс 15'!EB94:ES94+'дс 16'!EB94:ES94+'дс 23'!EB94:ES94+'дс 25'!EB94:ES94+'дс 34'!EB94:ES94+'дс 36'!EB94:ES94+'дс 39'!EB94:ES94+'дс 40'!EB94:ES94+'дс 41'!EB94:ES94+'дс 42'!EB94:ES94+'дс 44'!EB94:ES94+'дс 46'!EB94:ES94+'шк 1'!EB94:ES94+'шк 2'!EB94:ES94+'шк 4'!EB94:ES94+'шк 5'!EB94:ES94+'шк Оремиф'!EB94:ES94+УПК!EB94+ППМС!EB94</f>
        <v>0</v>
      </c>
      <c r="EC94" s="254"/>
      <c r="ED94" s="254"/>
      <c r="EE94" s="254"/>
      <c r="EF94" s="254"/>
      <c r="EG94" s="254"/>
      <c r="EH94" s="254"/>
      <c r="EI94" s="254"/>
      <c r="EJ94" s="254"/>
      <c r="EK94" s="254"/>
      <c r="EL94" s="254"/>
      <c r="EM94" s="254"/>
      <c r="EN94" s="254"/>
      <c r="EO94" s="254"/>
      <c r="EP94" s="254"/>
      <c r="EQ94" s="254"/>
      <c r="ER94" s="254"/>
      <c r="ES94" s="254"/>
      <c r="ET94" s="254">
        <f>дс2!ET94+'дс 9'!ET94:FK94+'дс 15'!ET94:FK94+'дс 16'!ET94:FK94+'дс 23'!ET94:FK94+'дс 25'!ET94:FK94+'дс 34'!ET94:FK94+'дс 36'!ET94:FK94+'дс 39'!ET94:FK94+'дс 40'!ET94:FK94+'дс 41'!ET94:FK94+'дс 42'!ET94:FK94+'дс 44'!ET94:FK94+'дс 46'!ET94:FK94+'шк 1'!ET94:FK94+'шк 2'!ET94:FK94+'шк 4'!ET94:FK94+'шк 5'!ET94:FK94+'шк Оремиф'!ET94:FK94+УПК!ET94+ППМС!ET94</f>
        <v>0</v>
      </c>
      <c r="EU94" s="254"/>
      <c r="EV94" s="254"/>
      <c r="EW94" s="254"/>
      <c r="EX94" s="254"/>
      <c r="EY94" s="254"/>
      <c r="EZ94" s="254"/>
      <c r="FA94" s="254"/>
      <c r="FB94" s="254"/>
      <c r="FC94" s="254"/>
      <c r="FD94" s="254"/>
      <c r="FE94" s="254"/>
      <c r="FF94" s="254"/>
      <c r="FG94" s="254"/>
      <c r="FH94" s="254"/>
      <c r="FI94" s="254"/>
      <c r="FJ94" s="254"/>
      <c r="FK94" s="254"/>
      <c r="FM94" s="233">
        <f>FM95-FM97</f>
        <v>0</v>
      </c>
      <c r="FN94" s="233"/>
      <c r="FO94" s="233"/>
      <c r="FP94" s="233"/>
      <c r="FQ94" s="233"/>
      <c r="FR94" s="233"/>
      <c r="FS94" s="233"/>
      <c r="FT94" s="233"/>
      <c r="FU94" s="233"/>
      <c r="FV94" s="233"/>
      <c r="FW94" s="233"/>
      <c r="FX94" s="233"/>
      <c r="FY94" s="233"/>
      <c r="FZ94" s="233"/>
      <c r="GA94" s="233"/>
      <c r="GB94" s="233"/>
      <c r="GC94" s="233"/>
      <c r="GD94" s="233"/>
    </row>
    <row r="95" spans="1:187" ht="12" customHeight="1">
      <c r="A95" s="205" t="s">
        <v>23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6"/>
      <c r="BZ95" s="79" t="s">
        <v>90</v>
      </c>
      <c r="CA95" s="80"/>
      <c r="CB95" s="80"/>
      <c r="CC95" s="80"/>
      <c r="CD95" s="80"/>
      <c r="CE95" s="80"/>
      <c r="CF95" s="81"/>
      <c r="CG95" s="73">
        <v>330</v>
      </c>
      <c r="CH95" s="74"/>
      <c r="CI95" s="74"/>
      <c r="CJ95" s="74"/>
      <c r="CK95" s="74"/>
      <c r="CL95" s="74"/>
      <c r="CM95" s="74"/>
      <c r="CN95" s="74"/>
      <c r="CO95" s="74"/>
      <c r="CP95" s="74"/>
      <c r="CQ95" s="75"/>
      <c r="CR95" s="331">
        <f>дс2!CR95+'дс 9'!CR95:DI95+'дс 15'!CR95:DI95+'дс 16'!CR95:DI95+'дс 23'!CR95:DI95+'дс 25'!CR95:DI95+'дс 34'!CR95:DI95+'дс 36'!CR95:DI95+'дс 39'!CR95:DI95+'дс 40'!CR95:DI95+'дс 41'!CR95:DI95+'дс 42'!CR95:DI95+'дс 44'!CR95:DI95+'дс 46'!CR95:DI95+'шк 1'!CR95:DI95+'шк 2'!CR95:DI95+'шк 4'!CR95:DI95+'шк 5'!CR95:DI95+'шк Оремиф'!CR95:DI95+УПК!CR95+ППМС!CR95</f>
        <v>0</v>
      </c>
      <c r="CS95" s="332"/>
      <c r="CT95" s="332"/>
      <c r="CU95" s="332"/>
      <c r="CV95" s="332"/>
      <c r="CW95" s="332"/>
      <c r="CX95" s="332"/>
      <c r="CY95" s="332"/>
      <c r="CZ95" s="332"/>
      <c r="DA95" s="332"/>
      <c r="DB95" s="332"/>
      <c r="DC95" s="332"/>
      <c r="DD95" s="332"/>
      <c r="DE95" s="332"/>
      <c r="DF95" s="332"/>
      <c r="DG95" s="332"/>
      <c r="DH95" s="332"/>
      <c r="DI95" s="333"/>
      <c r="DJ95" s="331">
        <f>дс2!DJ95+'дс 9'!DJ95:EA95+'дс 15'!DJ95:EA95+'дс 16'!DJ95:EA95+'дс 23'!DJ95:EA95+'дс 25'!DJ95:EA95+'дс 34'!DJ95:EA95+'дс 36'!DJ95:EA95+'дс 39'!DJ95:EA95+'дс 40'!DJ95:EA95+'дс 41'!DJ95:EA95+'дс 42'!DJ95:EA95+'дс 44'!DJ95:EA95+'дс 46'!DJ95:EA95+'шк 1'!DJ95:EA95+'шк 2'!DJ95:EA95+'шк 4'!DJ95:EA95+'шк 5'!DJ95:EA95+'шк Оремиф'!DJ95:EA95+УПК!DJ95+ППМС!DJ95</f>
        <v>0</v>
      </c>
      <c r="DK95" s="332"/>
      <c r="DL95" s="332"/>
      <c r="DM95" s="332"/>
      <c r="DN95" s="332"/>
      <c r="DO95" s="332"/>
      <c r="DP95" s="332"/>
      <c r="DQ95" s="332"/>
      <c r="DR95" s="332"/>
      <c r="DS95" s="332"/>
      <c r="DT95" s="332"/>
      <c r="DU95" s="332"/>
      <c r="DV95" s="332"/>
      <c r="DW95" s="332"/>
      <c r="DX95" s="332"/>
      <c r="DY95" s="332"/>
      <c r="DZ95" s="332"/>
      <c r="EA95" s="333"/>
      <c r="EB95" s="331">
        <f>дс2!EB95+'дс 9'!EB95:ES95+'дс 15'!EB95:ES95+'дс 16'!EB95:ES95+'дс 23'!EB95:ES95+'дс 25'!EB95:ES95+'дс 34'!EB95:ES95+'дс 36'!EB95:ES95+'дс 39'!EB95:ES95+'дс 40'!EB95:ES95+'дс 41'!EB95:ES95+'дс 42'!EB95:ES95+'дс 44'!EB95:ES95+'дс 46'!EB95:ES95+'шк 1'!EB95:ES95+'шк 2'!EB95:ES95+'шк 4'!EB95:ES95+'шк 5'!EB95:ES95+'шк Оремиф'!EB95:ES95+УПК!EB95+ППМС!EB95</f>
        <v>0</v>
      </c>
      <c r="EC95" s="332"/>
      <c r="ED95" s="332"/>
      <c r="EE95" s="332"/>
      <c r="EF95" s="332"/>
      <c r="EG95" s="332"/>
      <c r="EH95" s="332"/>
      <c r="EI95" s="332"/>
      <c r="EJ95" s="332"/>
      <c r="EK95" s="332"/>
      <c r="EL95" s="332"/>
      <c r="EM95" s="332"/>
      <c r="EN95" s="332"/>
      <c r="EO95" s="332"/>
      <c r="EP95" s="332"/>
      <c r="EQ95" s="332"/>
      <c r="ER95" s="332"/>
      <c r="ES95" s="333"/>
      <c r="ET95" s="331">
        <f>дс2!ET95+'дс 9'!ET95:FK95+'дс 15'!ET95:FK95+'дс 16'!ET95:FK95+'дс 23'!ET95:FK95+'дс 25'!ET95:FK95+'дс 34'!ET95:FK95+'дс 36'!ET95:FK95+'дс 39'!ET95:FK95+'дс 40'!ET95:FK95+'дс 41'!ET95:FK95+'дс 42'!ET95:FK95+'дс 44'!ET95:FK95+'дс 46'!ET95:FK95+'шк 1'!ET95:FK95+'шк 2'!ET95:FK95+'шк 4'!ET95:FK95+'шк 5'!ET95:FK95+'шк Оремиф'!ET95:FK95+УПК!ET95+ППМС!ET95</f>
        <v>0</v>
      </c>
      <c r="EU95" s="332"/>
      <c r="EV95" s="332"/>
      <c r="EW95" s="332"/>
      <c r="EX95" s="332"/>
      <c r="EY95" s="332"/>
      <c r="EZ95" s="332"/>
      <c r="FA95" s="332"/>
      <c r="FB95" s="332"/>
      <c r="FC95" s="332"/>
      <c r="FD95" s="332"/>
      <c r="FE95" s="332"/>
      <c r="FF95" s="332"/>
      <c r="FG95" s="332"/>
      <c r="FH95" s="332"/>
      <c r="FI95" s="332"/>
      <c r="FJ95" s="332"/>
      <c r="FK95" s="333"/>
      <c r="FM95" s="235"/>
      <c r="FN95" s="236"/>
      <c r="FO95" s="236"/>
      <c r="FP95" s="236"/>
      <c r="FQ95" s="236"/>
      <c r="FR95" s="236"/>
      <c r="FS95" s="236"/>
      <c r="FT95" s="236"/>
      <c r="FU95" s="236"/>
      <c r="FV95" s="236"/>
      <c r="FW95" s="236"/>
      <c r="FX95" s="236"/>
      <c r="FY95" s="236"/>
      <c r="FZ95" s="236"/>
      <c r="GA95" s="236"/>
      <c r="GB95" s="236"/>
      <c r="GC95" s="236"/>
      <c r="GD95" s="237"/>
    </row>
    <row r="96" spans="1:187" ht="12" customHeight="1" thickBot="1">
      <c r="A96" s="209" t="s">
        <v>78</v>
      </c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10"/>
      <c r="BZ96" s="82"/>
      <c r="CA96" s="83"/>
      <c r="CB96" s="83"/>
      <c r="CC96" s="83"/>
      <c r="CD96" s="83"/>
      <c r="CE96" s="83"/>
      <c r="CF96" s="84"/>
      <c r="CG96" s="76"/>
      <c r="CH96" s="77"/>
      <c r="CI96" s="77"/>
      <c r="CJ96" s="77"/>
      <c r="CK96" s="77"/>
      <c r="CL96" s="77"/>
      <c r="CM96" s="77"/>
      <c r="CN96" s="77"/>
      <c r="CO96" s="77"/>
      <c r="CP96" s="77"/>
      <c r="CQ96" s="78"/>
      <c r="CR96" s="334"/>
      <c r="CS96" s="335"/>
      <c r="CT96" s="335"/>
      <c r="CU96" s="335"/>
      <c r="CV96" s="335"/>
      <c r="CW96" s="335"/>
      <c r="CX96" s="335"/>
      <c r="CY96" s="335"/>
      <c r="CZ96" s="335"/>
      <c r="DA96" s="335"/>
      <c r="DB96" s="335"/>
      <c r="DC96" s="335"/>
      <c r="DD96" s="335"/>
      <c r="DE96" s="335"/>
      <c r="DF96" s="335"/>
      <c r="DG96" s="335"/>
      <c r="DH96" s="335"/>
      <c r="DI96" s="336"/>
      <c r="DJ96" s="334"/>
      <c r="DK96" s="335"/>
      <c r="DL96" s="335"/>
      <c r="DM96" s="335"/>
      <c r="DN96" s="335"/>
      <c r="DO96" s="335"/>
      <c r="DP96" s="335"/>
      <c r="DQ96" s="335"/>
      <c r="DR96" s="335"/>
      <c r="DS96" s="335"/>
      <c r="DT96" s="335"/>
      <c r="DU96" s="335"/>
      <c r="DV96" s="335"/>
      <c r="DW96" s="335"/>
      <c r="DX96" s="335"/>
      <c r="DY96" s="335"/>
      <c r="DZ96" s="335"/>
      <c r="EA96" s="336"/>
      <c r="EB96" s="334"/>
      <c r="EC96" s="335"/>
      <c r="ED96" s="335"/>
      <c r="EE96" s="335"/>
      <c r="EF96" s="335"/>
      <c r="EG96" s="335"/>
      <c r="EH96" s="335"/>
      <c r="EI96" s="335"/>
      <c r="EJ96" s="335"/>
      <c r="EK96" s="335"/>
      <c r="EL96" s="335"/>
      <c r="EM96" s="335"/>
      <c r="EN96" s="335"/>
      <c r="EO96" s="335"/>
      <c r="EP96" s="335"/>
      <c r="EQ96" s="335"/>
      <c r="ER96" s="335"/>
      <c r="ES96" s="336"/>
      <c r="ET96" s="334"/>
      <c r="EU96" s="335"/>
      <c r="EV96" s="335"/>
      <c r="EW96" s="335"/>
      <c r="EX96" s="335"/>
      <c r="EY96" s="335"/>
      <c r="EZ96" s="335"/>
      <c r="FA96" s="335"/>
      <c r="FB96" s="335"/>
      <c r="FC96" s="335"/>
      <c r="FD96" s="335"/>
      <c r="FE96" s="335"/>
      <c r="FF96" s="335"/>
      <c r="FG96" s="335"/>
      <c r="FH96" s="335"/>
      <c r="FI96" s="335"/>
      <c r="FJ96" s="335"/>
      <c r="FK96" s="336"/>
      <c r="FM96" s="238"/>
      <c r="FN96" s="239"/>
      <c r="FO96" s="239"/>
      <c r="FP96" s="239"/>
      <c r="FQ96" s="239"/>
      <c r="FR96" s="239"/>
      <c r="FS96" s="239"/>
      <c r="FT96" s="239"/>
      <c r="FU96" s="239"/>
      <c r="FV96" s="239"/>
      <c r="FW96" s="239"/>
      <c r="FX96" s="239"/>
      <c r="FY96" s="239"/>
      <c r="FZ96" s="239"/>
      <c r="GA96" s="239"/>
      <c r="GB96" s="239"/>
      <c r="GC96" s="239"/>
      <c r="GD96" s="240"/>
    </row>
    <row r="97" spans="1:186" ht="15" customHeight="1" thickBot="1">
      <c r="A97" s="211" t="s">
        <v>79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2"/>
      <c r="BZ97" s="65" t="s">
        <v>91</v>
      </c>
      <c r="CA97" s="66"/>
      <c r="CB97" s="66"/>
      <c r="CC97" s="66"/>
      <c r="CD97" s="66"/>
      <c r="CE97" s="66"/>
      <c r="CF97" s="66"/>
      <c r="CG97" s="97">
        <v>430</v>
      </c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254">
        <f>дс2!CR97+'дс 9'!CR97:DI97+'дс 15'!CR97:DI97+'дс 16'!CR97:DI97+'дс 23'!CR97:DI97+'дс 25'!CR97:DI97+'дс 34'!CR97:DI97+'дс 36'!CR97:DI97+'дс 39'!CR97:DI97+'дс 40'!CR97:DI97+'дс 41'!CR97:DI97+'дс 42'!CR97:DI97+'дс 44'!CR97:DI97+'дс 46'!CR97:DI97+'шк 1'!CR97:DI97+'шк 2'!CR97:DI97+'шк 4'!CR97:DI97+'шк 5'!CR97:DI97+'шк Оремиф'!CR97:DI97+УПК!CR97+ППМС!CR97</f>
        <v>0</v>
      </c>
      <c r="CS97" s="254"/>
      <c r="CT97" s="254"/>
      <c r="CU97" s="254"/>
      <c r="CV97" s="254"/>
      <c r="CW97" s="254"/>
      <c r="CX97" s="254"/>
      <c r="CY97" s="254"/>
      <c r="CZ97" s="254"/>
      <c r="DA97" s="254"/>
      <c r="DB97" s="254"/>
      <c r="DC97" s="254"/>
      <c r="DD97" s="254"/>
      <c r="DE97" s="254"/>
      <c r="DF97" s="254"/>
      <c r="DG97" s="254"/>
      <c r="DH97" s="254"/>
      <c r="DI97" s="254"/>
      <c r="DJ97" s="254">
        <f>дс2!DJ97+'дс 9'!DJ97:EA97+'дс 15'!DJ97:EA97+'дс 16'!DJ97:EA97+'дс 23'!DJ97:EA97+'дс 25'!DJ97:EA97+'дс 34'!DJ97:EA97+'дс 36'!DJ97:EA97+'дс 39'!DJ97:EA97+'дс 40'!DJ97:EA97+'дс 41'!DJ97:EA97+'дс 42'!DJ97:EA97+'дс 44'!DJ97:EA97+'дс 46'!DJ97:EA97+'шк 1'!DJ97:EA97+'шк 2'!DJ97:EA97+'шк 4'!DJ97:EA97+'шк 5'!DJ97:EA97+'шк Оремиф'!DJ97:EA97+УПК!DJ97+ППМС!DJ97</f>
        <v>0</v>
      </c>
      <c r="DK97" s="254"/>
      <c r="DL97" s="254"/>
      <c r="DM97" s="254"/>
      <c r="DN97" s="254"/>
      <c r="DO97" s="254"/>
      <c r="DP97" s="254"/>
      <c r="DQ97" s="254"/>
      <c r="DR97" s="254"/>
      <c r="DS97" s="254"/>
      <c r="DT97" s="254"/>
      <c r="DU97" s="254"/>
      <c r="DV97" s="254"/>
      <c r="DW97" s="254"/>
      <c r="DX97" s="254"/>
      <c r="DY97" s="254"/>
      <c r="DZ97" s="254"/>
      <c r="EA97" s="254"/>
      <c r="EB97" s="254">
        <f>дс2!EB97+'дс 9'!EB97:ES97+'дс 15'!EB97:ES97+'дс 16'!EB97:ES97+'дс 23'!EB97:ES97+'дс 25'!EB97:ES97+'дс 34'!EB97:ES97+'дс 36'!EB97:ES97+'дс 39'!EB97:ES97+'дс 40'!EB97:ES97+'дс 41'!EB97:ES97+'дс 42'!EB97:ES97+'дс 44'!EB97:ES97+'дс 46'!EB97:ES97+'шк 1'!EB97:ES97+'шк 2'!EB97:ES97+'шк 4'!EB97:ES97+'шк 5'!EB97:ES97+'шк Оремиф'!EB97:ES97+УПК!EB97+ППМС!EB97</f>
        <v>0</v>
      </c>
      <c r="EC97" s="254"/>
      <c r="ED97" s="254"/>
      <c r="EE97" s="254"/>
      <c r="EF97" s="254"/>
      <c r="EG97" s="254"/>
      <c r="EH97" s="254"/>
      <c r="EI97" s="254"/>
      <c r="EJ97" s="254"/>
      <c r="EK97" s="254"/>
      <c r="EL97" s="254"/>
      <c r="EM97" s="254"/>
      <c r="EN97" s="254"/>
      <c r="EO97" s="254"/>
      <c r="EP97" s="254"/>
      <c r="EQ97" s="254"/>
      <c r="ER97" s="254"/>
      <c r="ES97" s="254"/>
      <c r="ET97" s="254">
        <f>дс2!ET97+'дс 9'!ET97:FK97+'дс 15'!ET97:FK97+'дс 16'!ET97:FK97+'дс 23'!ET97:FK97+'дс 25'!ET97:FK97+'дс 34'!ET97:FK97+'дс 36'!ET97:FK97+'дс 39'!ET97:FK97+'дс 40'!ET97:FK97+'дс 41'!ET97:FK97+'дс 42'!ET97:FK97+'дс 44'!ET97:FK97+'дс 46'!ET97:FK97+'шк 1'!ET97:FK97+'шк 2'!ET97:FK97+'шк 4'!ET97:FK97+'шк 5'!ET97:FK97+'шк Оремиф'!ET97:FK97+УПК!ET97+ППМС!ET97</f>
        <v>0</v>
      </c>
      <c r="EU97" s="254"/>
      <c r="EV97" s="254"/>
      <c r="EW97" s="254"/>
      <c r="EX97" s="254"/>
      <c r="EY97" s="254"/>
      <c r="EZ97" s="254"/>
      <c r="FA97" s="254"/>
      <c r="FB97" s="254"/>
      <c r="FC97" s="254"/>
      <c r="FD97" s="254"/>
      <c r="FE97" s="254"/>
      <c r="FF97" s="254"/>
      <c r="FG97" s="254"/>
      <c r="FH97" s="254"/>
      <c r="FI97" s="254"/>
      <c r="FJ97" s="254"/>
      <c r="FK97" s="254"/>
      <c r="FM97" s="250"/>
      <c r="FN97" s="250"/>
      <c r="FO97" s="250"/>
      <c r="FP97" s="250"/>
      <c r="FQ97" s="250"/>
      <c r="FR97" s="250"/>
      <c r="FS97" s="250"/>
      <c r="FT97" s="250"/>
      <c r="FU97" s="250"/>
      <c r="FV97" s="250"/>
      <c r="FW97" s="250"/>
      <c r="FX97" s="250"/>
      <c r="FY97" s="250"/>
      <c r="FZ97" s="250"/>
      <c r="GA97" s="250"/>
      <c r="GB97" s="250"/>
      <c r="GC97" s="250"/>
      <c r="GD97" s="250"/>
    </row>
    <row r="98" spans="1:186" ht="15" customHeight="1" thickBot="1">
      <c r="A98" s="213" t="s">
        <v>80</v>
      </c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4"/>
      <c r="BZ98" s="65" t="s">
        <v>92</v>
      </c>
      <c r="CA98" s="66"/>
      <c r="CB98" s="66"/>
      <c r="CC98" s="66"/>
      <c r="CD98" s="66"/>
      <c r="CE98" s="66"/>
      <c r="CF98" s="66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324">
        <f>дс2!CR98+'дс 9'!CR98:DI98+'дс 15'!CR98:DI98+'дс 16'!CR98:DI98+'дс 23'!CR98:DI98+'дс 25'!CR98:DI98+'дс 34'!CR98:DI98+'дс 36'!CR98:DI98+'дс 39'!CR98:DI98+'дс 40'!CR98:DI98+'дс 41'!CR98:DI98+'дс 42'!CR98:DI98+'дс 44'!CR98:DI98+'дс 46'!CR98:DI98+'шк 1'!CR98:DI98+'шк 2'!CR98:DI98+'шк 4'!CR98:DI98+'шк 5'!CR98:DI98+'шк Оремиф'!CR98:DI98+УПК!CR98+ППМС!CR98</f>
        <v>-114668.58000000002</v>
      </c>
      <c r="CS98" s="324"/>
      <c r="CT98" s="324"/>
      <c r="CU98" s="324"/>
      <c r="CV98" s="324"/>
      <c r="CW98" s="324"/>
      <c r="CX98" s="324"/>
      <c r="CY98" s="324"/>
      <c r="CZ98" s="324"/>
      <c r="DA98" s="324"/>
      <c r="DB98" s="324"/>
      <c r="DC98" s="324"/>
      <c r="DD98" s="324"/>
      <c r="DE98" s="324"/>
      <c r="DF98" s="324"/>
      <c r="DG98" s="324"/>
      <c r="DH98" s="324"/>
      <c r="DI98" s="324"/>
      <c r="DJ98" s="324">
        <f>дс2!DJ98+'дс 9'!DJ98:EA98+'дс 15'!DJ98:EA98+'дс 16'!DJ98:EA98+'дс 23'!DJ98:EA98+'дс 25'!DJ98:EA98+'дс 34'!DJ98:EA98+'дс 36'!DJ98:EA98+'дс 39'!DJ98:EA98+'дс 40'!DJ98:EA98+'дс 41'!DJ98:EA98+'дс 42'!DJ98:EA98+'дс 44'!DJ98:EA98+'дс 46'!DJ98:EA98+'шк 1'!DJ98:EA98+'шк 2'!DJ98:EA98+'шк 4'!DJ98:EA98+'шк 5'!DJ98:EA98+'шк Оремиф'!DJ98:EA98+УПК!DJ98+ППМС!DJ98</f>
        <v>-793296.00999999989</v>
      </c>
      <c r="DK98" s="324"/>
      <c r="DL98" s="324"/>
      <c r="DM98" s="324"/>
      <c r="DN98" s="324"/>
      <c r="DO98" s="324"/>
      <c r="DP98" s="324"/>
      <c r="DQ98" s="324"/>
      <c r="DR98" s="324"/>
      <c r="DS98" s="324"/>
      <c r="DT98" s="324"/>
      <c r="DU98" s="324"/>
      <c r="DV98" s="324"/>
      <c r="DW98" s="324"/>
      <c r="DX98" s="324"/>
      <c r="DY98" s="324"/>
      <c r="DZ98" s="324"/>
      <c r="EA98" s="324"/>
      <c r="EB98" s="254">
        <f>дс2!EB98+'дс 9'!EB98:ES98+'дс 15'!EB98:ES98+'дс 16'!EB98:ES98+'дс 23'!EB98:ES98+'дс 25'!EB98:ES98+'дс 34'!EB98:ES98+'дс 36'!EB98:ES98+'дс 39'!EB98:ES98+'дс 40'!EB98:ES98+'дс 41'!EB98:ES98+'дс 42'!EB98:ES98+'дс 44'!EB98:ES98+'дс 46'!EB98:ES98+'шк 1'!EB98:ES98+'шк 2'!EB98:ES98+'шк 4'!EB98:ES98+'шк 5'!EB98:ES98+'шк Оремиф'!EB98:ES98+УПК!EB98+ППМС!EB98</f>
        <v>0</v>
      </c>
      <c r="EC98" s="254"/>
      <c r="ED98" s="254"/>
      <c r="EE98" s="254"/>
      <c r="EF98" s="254"/>
      <c r="EG98" s="254"/>
      <c r="EH98" s="254"/>
      <c r="EI98" s="254"/>
      <c r="EJ98" s="254"/>
      <c r="EK98" s="254"/>
      <c r="EL98" s="254"/>
      <c r="EM98" s="254"/>
      <c r="EN98" s="254"/>
      <c r="EO98" s="254"/>
      <c r="EP98" s="254"/>
      <c r="EQ98" s="254"/>
      <c r="ER98" s="254"/>
      <c r="ES98" s="254"/>
      <c r="ET98" s="254">
        <f>дс2!ET98+'дс 9'!ET98:FK98+'дс 15'!ET98:FK98+'дс 16'!ET98:FK98+'дс 23'!ET98:FK98+'дс 25'!ET98:FK98+'дс 34'!ET98:FK98+'дс 36'!ET98:FK98+'дс 39'!ET98:FK98+'дс 40'!ET98:FK98+'дс 41'!ET98:FK98+'дс 42'!ET98:FK98+'дс 44'!ET98:FK98+'дс 46'!ET98:FK98+'шк 1'!ET98:FK98+'шк 2'!ET98:FK98+'шк 4'!ET98:FK98+'шк 5'!ET98:FK98+'шк Оремиф'!ET98:FK98+УПК!ET98+ППМС!ET98</f>
        <v>-907964.59</v>
      </c>
      <c r="EU98" s="254"/>
      <c r="EV98" s="254"/>
      <c r="EW98" s="254"/>
      <c r="EX98" s="254"/>
      <c r="EY98" s="254"/>
      <c r="EZ98" s="254"/>
      <c r="FA98" s="254"/>
      <c r="FB98" s="254"/>
      <c r="FC98" s="254"/>
      <c r="FD98" s="254"/>
      <c r="FE98" s="254"/>
      <c r="FF98" s="254"/>
      <c r="FG98" s="254"/>
      <c r="FH98" s="254"/>
      <c r="FI98" s="254"/>
      <c r="FJ98" s="254"/>
      <c r="FK98" s="254"/>
      <c r="FM98" s="233">
        <f>FM99-FM101</f>
        <v>-793296.01000000536</v>
      </c>
      <c r="FN98" s="233"/>
      <c r="FO98" s="233"/>
      <c r="FP98" s="233"/>
      <c r="FQ98" s="233"/>
      <c r="FR98" s="233"/>
      <c r="FS98" s="233"/>
      <c r="FT98" s="233"/>
      <c r="FU98" s="233"/>
      <c r="FV98" s="233"/>
      <c r="FW98" s="233"/>
      <c r="FX98" s="233"/>
      <c r="FY98" s="233"/>
      <c r="FZ98" s="233"/>
      <c r="GA98" s="233"/>
      <c r="GB98" s="233"/>
      <c r="GC98" s="233"/>
      <c r="GD98" s="233"/>
    </row>
    <row r="99" spans="1:186" ht="12" customHeight="1">
      <c r="A99" s="205" t="s">
        <v>23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6"/>
      <c r="BZ99" s="79" t="s">
        <v>93</v>
      </c>
      <c r="CA99" s="80"/>
      <c r="CB99" s="80"/>
      <c r="CC99" s="80"/>
      <c r="CD99" s="80"/>
      <c r="CE99" s="80"/>
      <c r="CF99" s="81"/>
      <c r="CG99" s="73">
        <v>340</v>
      </c>
      <c r="CH99" s="74"/>
      <c r="CI99" s="74"/>
      <c r="CJ99" s="74"/>
      <c r="CK99" s="74"/>
      <c r="CL99" s="74"/>
      <c r="CM99" s="74"/>
      <c r="CN99" s="74"/>
      <c r="CO99" s="74"/>
      <c r="CP99" s="74"/>
      <c r="CQ99" s="75"/>
      <c r="CR99" s="325">
        <f>дс2!CR99+'дс 9'!CR99:DI99+'дс 15'!CR99:DI99+'дс 16'!CR99:DI99+'дс 23'!CR99:DI99+'дс 25'!CR99:DI99+'дс 34'!CR99:DI99+'дс 36'!CR99:DI99+'дс 39'!CR99:DI99+'дс 40'!CR99:DI99+'дс 41'!CR99:DI99+'дс 42'!CR99:DI99+'дс 44'!CR99:DI99+'дс 46'!CR99:DI99+'шк 1'!CR99:DI99+'шк 2'!CR99:DI99+'шк 4'!CR99:DI99+'шк 5'!CR99:DI99+'шк Оремиф'!CR99:DI99+УПК!CR99+ППМС!CR99</f>
        <v>729672.14</v>
      </c>
      <c r="CS99" s="326"/>
      <c r="CT99" s="326"/>
      <c r="CU99" s="326"/>
      <c r="CV99" s="326"/>
      <c r="CW99" s="326"/>
      <c r="CX99" s="326"/>
      <c r="CY99" s="326"/>
      <c r="CZ99" s="326"/>
      <c r="DA99" s="326"/>
      <c r="DB99" s="326"/>
      <c r="DC99" s="326"/>
      <c r="DD99" s="326"/>
      <c r="DE99" s="326"/>
      <c r="DF99" s="326"/>
      <c r="DG99" s="326"/>
      <c r="DH99" s="326"/>
      <c r="DI99" s="327"/>
      <c r="DJ99" s="325">
        <f>дс2!DJ99+'дс 9'!DJ99:EA99+'дс 15'!DJ99:EA99+'дс 16'!DJ99:EA99+'дс 23'!DJ99:EA99+'дс 25'!DJ99:EA99+'дс 34'!DJ99:EA99+'дс 36'!DJ99:EA99+'дс 39'!DJ99:EA99+'дс 40'!DJ99:EA99+'дс 41'!DJ99:EA99+'дс 42'!DJ99:EA99+'дс 44'!DJ99:EA99+'дс 46'!DJ99:EA99+'шк 1'!DJ99:EA99+'шк 2'!DJ99:EA99+'шк 4'!DJ99:EA99+'шк 5'!DJ99:EA99+'шк Оремиф'!DJ99:EA99+УПК!DJ99+ППМС!DJ99</f>
        <v>56637280.830000006</v>
      </c>
      <c r="DK99" s="326"/>
      <c r="DL99" s="326"/>
      <c r="DM99" s="326"/>
      <c r="DN99" s="326"/>
      <c r="DO99" s="326"/>
      <c r="DP99" s="326"/>
      <c r="DQ99" s="326"/>
      <c r="DR99" s="326"/>
      <c r="DS99" s="326"/>
      <c r="DT99" s="326"/>
      <c r="DU99" s="326"/>
      <c r="DV99" s="326"/>
      <c r="DW99" s="326"/>
      <c r="DX99" s="326"/>
      <c r="DY99" s="326"/>
      <c r="DZ99" s="326"/>
      <c r="EA99" s="327"/>
      <c r="EB99" s="331">
        <f>дс2!EB99+'дс 9'!EB99:ES99+'дс 15'!EB99:ES99+'дс 16'!EB99:ES99+'дс 23'!EB99:ES99+'дс 25'!EB99:ES99+'дс 34'!EB99:ES99+'дс 36'!EB99:ES99+'дс 39'!EB99:ES99+'дс 40'!EB99:ES99+'дс 41'!EB99:ES99+'дс 42'!EB99:ES99+'дс 44'!EB99:ES99+'дс 46'!EB99:ES99+'шк 1'!EB99:ES99+'шк 2'!EB99:ES99+'шк 4'!EB99:ES99+'шк 5'!EB99:ES99+'шк Оремиф'!EB99:ES99+УПК!EB99+ППМС!EB99</f>
        <v>0</v>
      </c>
      <c r="EC99" s="332"/>
      <c r="ED99" s="332"/>
      <c r="EE99" s="332"/>
      <c r="EF99" s="332"/>
      <c r="EG99" s="332"/>
      <c r="EH99" s="332"/>
      <c r="EI99" s="332"/>
      <c r="EJ99" s="332"/>
      <c r="EK99" s="332"/>
      <c r="EL99" s="332"/>
      <c r="EM99" s="332"/>
      <c r="EN99" s="332"/>
      <c r="EO99" s="332"/>
      <c r="EP99" s="332"/>
      <c r="EQ99" s="332"/>
      <c r="ER99" s="332"/>
      <c r="ES99" s="333"/>
      <c r="ET99" s="331">
        <f>дс2!ET99+'дс 9'!ET99:FK99+'дс 15'!ET99:FK99+'дс 16'!ET99:FK99+'дс 23'!ET99:FK99+'дс 25'!ET99:FK99+'дс 34'!ET99:FK99+'дс 36'!ET99:FK99+'дс 39'!ET99:FK99+'дс 40'!ET99:FK99+'дс 41'!ET99:FK99+'дс 42'!ET99:FK99+'дс 44'!ET99:FK99+'дс 46'!ET99:FK99+'шк 1'!ET99:FK99+'шк 2'!ET99:FK99+'шк 4'!ET99:FK99+'шк 5'!ET99:FK99+'шк Оремиф'!ET99:FK99+УПК!ET99+ППМС!ET99</f>
        <v>57366952.970000006</v>
      </c>
      <c r="EU99" s="332"/>
      <c r="EV99" s="332"/>
      <c r="EW99" s="332"/>
      <c r="EX99" s="332"/>
      <c r="EY99" s="332"/>
      <c r="EZ99" s="332"/>
      <c r="FA99" s="332"/>
      <c r="FB99" s="332"/>
      <c r="FC99" s="332"/>
      <c r="FD99" s="332"/>
      <c r="FE99" s="332"/>
      <c r="FF99" s="332"/>
      <c r="FG99" s="332"/>
      <c r="FH99" s="332"/>
      <c r="FI99" s="332"/>
      <c r="FJ99" s="332"/>
      <c r="FK99" s="333"/>
      <c r="FM99" s="235">
        <v>56637280.829999998</v>
      </c>
      <c r="FN99" s="236"/>
      <c r="FO99" s="236"/>
      <c r="FP99" s="236"/>
      <c r="FQ99" s="236"/>
      <c r="FR99" s="236"/>
      <c r="FS99" s="236"/>
      <c r="FT99" s="236"/>
      <c r="FU99" s="236"/>
      <c r="FV99" s="236"/>
      <c r="FW99" s="236"/>
      <c r="FX99" s="236"/>
      <c r="FY99" s="236"/>
      <c r="FZ99" s="236"/>
      <c r="GA99" s="236"/>
      <c r="GB99" s="236"/>
      <c r="GC99" s="236"/>
      <c r="GD99" s="237"/>
    </row>
    <row r="100" spans="1:186" ht="12" customHeight="1" thickBot="1">
      <c r="A100" s="209" t="s">
        <v>81</v>
      </c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10"/>
      <c r="BZ100" s="82"/>
      <c r="CA100" s="83"/>
      <c r="CB100" s="83"/>
      <c r="CC100" s="83"/>
      <c r="CD100" s="83"/>
      <c r="CE100" s="83"/>
      <c r="CF100" s="84"/>
      <c r="CG100" s="76"/>
      <c r="CH100" s="77"/>
      <c r="CI100" s="77"/>
      <c r="CJ100" s="77"/>
      <c r="CK100" s="77"/>
      <c r="CL100" s="77"/>
      <c r="CM100" s="77"/>
      <c r="CN100" s="77"/>
      <c r="CO100" s="77"/>
      <c r="CP100" s="77"/>
      <c r="CQ100" s="78"/>
      <c r="CR100" s="328"/>
      <c r="CS100" s="329"/>
      <c r="CT100" s="329"/>
      <c r="CU100" s="329"/>
      <c r="CV100" s="329"/>
      <c r="CW100" s="329"/>
      <c r="CX100" s="329"/>
      <c r="CY100" s="329"/>
      <c r="CZ100" s="329"/>
      <c r="DA100" s="329"/>
      <c r="DB100" s="329"/>
      <c r="DC100" s="329"/>
      <c r="DD100" s="329"/>
      <c r="DE100" s="329"/>
      <c r="DF100" s="329"/>
      <c r="DG100" s="329"/>
      <c r="DH100" s="329"/>
      <c r="DI100" s="330"/>
      <c r="DJ100" s="328"/>
      <c r="DK100" s="329"/>
      <c r="DL100" s="329"/>
      <c r="DM100" s="329"/>
      <c r="DN100" s="329"/>
      <c r="DO100" s="329"/>
      <c r="DP100" s="329"/>
      <c r="DQ100" s="329"/>
      <c r="DR100" s="329"/>
      <c r="DS100" s="329"/>
      <c r="DT100" s="329"/>
      <c r="DU100" s="329"/>
      <c r="DV100" s="329"/>
      <c r="DW100" s="329"/>
      <c r="DX100" s="329"/>
      <c r="DY100" s="329"/>
      <c r="DZ100" s="329"/>
      <c r="EA100" s="330"/>
      <c r="EB100" s="334"/>
      <c r="EC100" s="335"/>
      <c r="ED100" s="335"/>
      <c r="EE100" s="335"/>
      <c r="EF100" s="335"/>
      <c r="EG100" s="335"/>
      <c r="EH100" s="335"/>
      <c r="EI100" s="335"/>
      <c r="EJ100" s="335"/>
      <c r="EK100" s="335"/>
      <c r="EL100" s="335"/>
      <c r="EM100" s="335"/>
      <c r="EN100" s="335"/>
      <c r="EO100" s="335"/>
      <c r="EP100" s="335"/>
      <c r="EQ100" s="335"/>
      <c r="ER100" s="335"/>
      <c r="ES100" s="336"/>
      <c r="ET100" s="334"/>
      <c r="EU100" s="335"/>
      <c r="EV100" s="335"/>
      <c r="EW100" s="335"/>
      <c r="EX100" s="335"/>
      <c r="EY100" s="335"/>
      <c r="EZ100" s="335"/>
      <c r="FA100" s="335"/>
      <c r="FB100" s="335"/>
      <c r="FC100" s="335"/>
      <c r="FD100" s="335"/>
      <c r="FE100" s="335"/>
      <c r="FF100" s="335"/>
      <c r="FG100" s="335"/>
      <c r="FH100" s="335"/>
      <c r="FI100" s="335"/>
      <c r="FJ100" s="335"/>
      <c r="FK100" s="336"/>
      <c r="FM100" s="238"/>
      <c r="FN100" s="239"/>
      <c r="FO100" s="239"/>
      <c r="FP100" s="239"/>
      <c r="FQ100" s="239"/>
      <c r="FR100" s="239"/>
      <c r="FS100" s="239"/>
      <c r="FT100" s="239"/>
      <c r="FU100" s="239"/>
      <c r="FV100" s="239"/>
      <c r="FW100" s="239"/>
      <c r="FX100" s="239"/>
      <c r="FY100" s="239"/>
      <c r="FZ100" s="239"/>
      <c r="GA100" s="239"/>
      <c r="GB100" s="239"/>
      <c r="GC100" s="239"/>
      <c r="GD100" s="240"/>
    </row>
    <row r="101" spans="1:186" ht="15" customHeight="1" thickBot="1">
      <c r="A101" s="211" t="s">
        <v>82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2"/>
      <c r="BZ101" s="65" t="s">
        <v>94</v>
      </c>
      <c r="CA101" s="66"/>
      <c r="CB101" s="66"/>
      <c r="CC101" s="66"/>
      <c r="CD101" s="66"/>
      <c r="CE101" s="66"/>
      <c r="CF101" s="66"/>
      <c r="CG101" s="97">
        <v>440</v>
      </c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324">
        <f>дс2!CR101+'дс 9'!CR101:DI101+'дс 15'!CR101:DI101+'дс 16'!CR101:DI101+'дс 23'!CR101:DI101+'дс 25'!CR101:DI101+'дс 34'!CR101:DI101+'дс 36'!CR101:DI101+'дс 39'!CR101:DI101+'дс 40'!CR101:DI101+'дс 41'!CR101:DI101+'дс 42'!CR101:DI101+'дс 44'!CR101:DI101+'дс 46'!CR101:DI101+'шк 1'!CR101:DI101+'шк 2'!CR101:DI101+'шк 4'!CR101:DI101+'шк 5'!CR101:DI101+'шк Оремиф'!CR101:DI101+УПК!CR101+ППМС!CR101</f>
        <v>844340.72</v>
      </c>
      <c r="CS101" s="324"/>
      <c r="CT101" s="324"/>
      <c r="CU101" s="324"/>
      <c r="CV101" s="324"/>
      <c r="CW101" s="324"/>
      <c r="CX101" s="324"/>
      <c r="CY101" s="324"/>
      <c r="CZ101" s="324"/>
      <c r="DA101" s="324"/>
      <c r="DB101" s="324"/>
      <c r="DC101" s="324"/>
      <c r="DD101" s="324"/>
      <c r="DE101" s="324"/>
      <c r="DF101" s="324"/>
      <c r="DG101" s="324"/>
      <c r="DH101" s="324"/>
      <c r="DI101" s="324"/>
      <c r="DJ101" s="324">
        <f>дс2!DJ101+'дс 9'!DJ101:EA101+'дс 15'!DJ101:EA101+'дс 16'!DJ101:EA101+'дс 23'!DJ101:EA101+'дс 25'!DJ101:EA101+'дс 34'!DJ101:EA101+'дс 36'!DJ101:EA101+'дс 39'!DJ101:EA101+'дс 40'!DJ101:EA101+'дс 41'!DJ101:EA101+'дс 42'!DJ101:EA101+'дс 44'!DJ101:EA101+'дс 46'!DJ101:EA101+'шк 1'!DJ101:EA101+'шк 2'!DJ101:EA101+'шк 4'!DJ101:EA101+'шк 5'!DJ101:EA101+'шк Оремиф'!DJ101:EA101+УПК!DJ101+ППМС!DJ101</f>
        <v>57430576.840000004</v>
      </c>
      <c r="DK101" s="324"/>
      <c r="DL101" s="324"/>
      <c r="DM101" s="324"/>
      <c r="DN101" s="324"/>
      <c r="DO101" s="324"/>
      <c r="DP101" s="324"/>
      <c r="DQ101" s="324"/>
      <c r="DR101" s="324"/>
      <c r="DS101" s="324"/>
      <c r="DT101" s="324"/>
      <c r="DU101" s="324"/>
      <c r="DV101" s="324"/>
      <c r="DW101" s="324"/>
      <c r="DX101" s="324"/>
      <c r="DY101" s="324"/>
      <c r="DZ101" s="324"/>
      <c r="EA101" s="324"/>
      <c r="EB101" s="254">
        <f>дс2!EB101+'дс 9'!EB101:ES101+'дс 15'!EB101:ES101+'дс 16'!EB101:ES101+'дс 23'!EB101:ES101+'дс 25'!EB101:ES101+'дс 34'!EB101:ES101+'дс 36'!EB101:ES101+'дс 39'!EB101:ES101+'дс 40'!EB101:ES101+'дс 41'!EB101:ES101+'дс 42'!EB101:ES101+'дс 44'!EB101:ES101+'дс 46'!EB101:ES101+'шк 1'!EB101:ES101+'шк 2'!EB101:ES101+'шк 4'!EB101:ES101+'шк 5'!EB101:ES101+'шк Оремиф'!EB101:ES101+УПК!EB101+ППМС!EB101</f>
        <v>0</v>
      </c>
      <c r="EC101" s="254"/>
      <c r="ED101" s="254"/>
      <c r="EE101" s="254"/>
      <c r="EF101" s="254"/>
      <c r="EG101" s="254"/>
      <c r="EH101" s="254"/>
      <c r="EI101" s="254"/>
      <c r="EJ101" s="254"/>
      <c r="EK101" s="254"/>
      <c r="EL101" s="254"/>
      <c r="EM101" s="254"/>
      <c r="EN101" s="254"/>
      <c r="EO101" s="254"/>
      <c r="EP101" s="254"/>
      <c r="EQ101" s="254"/>
      <c r="ER101" s="254"/>
      <c r="ES101" s="254"/>
      <c r="ET101" s="254">
        <f>дс2!ET101+'дс 9'!ET101:FK101+'дс 15'!ET101:FK101+'дс 16'!ET101:FK101+'дс 23'!ET101:FK101+'дс 25'!ET101:FK101+'дс 34'!ET101:FK101+'дс 36'!ET101:FK101+'дс 39'!ET101:FK101+'дс 40'!ET101:FK101+'дс 41'!ET101:FK101+'дс 42'!ET101:FK101+'дс 44'!ET101:FK101+'дс 46'!ET101:FK101+'шк 1'!ET101:FK101+'шк 2'!ET101:FK101+'шк 4'!ET101:FK101+'шк 5'!ET101:FK101+'шк Оремиф'!ET101:FK101+УПК!ET101+ППМС!ET101</f>
        <v>58274917.559999995</v>
      </c>
      <c r="EU101" s="254"/>
      <c r="EV101" s="254"/>
      <c r="EW101" s="254"/>
      <c r="EX101" s="254"/>
      <c r="EY101" s="254"/>
      <c r="EZ101" s="254"/>
      <c r="FA101" s="254"/>
      <c r="FB101" s="254"/>
      <c r="FC101" s="254"/>
      <c r="FD101" s="254"/>
      <c r="FE101" s="254"/>
      <c r="FF101" s="254"/>
      <c r="FG101" s="254"/>
      <c r="FH101" s="254"/>
      <c r="FI101" s="254"/>
      <c r="FJ101" s="254"/>
      <c r="FK101" s="254"/>
      <c r="FM101" s="250">
        <v>57430576.840000004</v>
      </c>
      <c r="FN101" s="250"/>
      <c r="FO101" s="250"/>
      <c r="FP101" s="250"/>
      <c r="FQ101" s="250"/>
      <c r="FR101" s="250"/>
      <c r="FS101" s="250"/>
      <c r="FT101" s="250"/>
      <c r="FU101" s="250"/>
      <c r="FV101" s="250"/>
      <c r="FW101" s="250"/>
      <c r="FX101" s="250"/>
      <c r="FY101" s="250"/>
      <c r="FZ101" s="250"/>
      <c r="GA101" s="250"/>
      <c r="GB101" s="250"/>
      <c r="GC101" s="250"/>
      <c r="GD101" s="250"/>
    </row>
    <row r="102" spans="1:186" ht="15" customHeight="1" thickBot="1">
      <c r="A102" s="213" t="s">
        <v>202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4"/>
      <c r="BZ102" s="65" t="s">
        <v>203</v>
      </c>
      <c r="CA102" s="66"/>
      <c r="CB102" s="66"/>
      <c r="CC102" s="66"/>
      <c r="CD102" s="66"/>
      <c r="CE102" s="66"/>
      <c r="CF102" s="66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254">
        <f>дс2!CR102+'дс 9'!CR102:DI102+'дс 15'!CR102:DI102+'дс 16'!CR102:DI102+'дс 23'!CR102:DI102+'дс 25'!CR102:DI102+'дс 34'!CR102:DI102+'дс 36'!CR102:DI102+'дс 39'!CR102:DI102+'дс 40'!CR102:DI102+'дс 41'!CR102:DI102+'дс 42'!CR102:DI102+'дс 44'!CR102:DI102+'дс 46'!CR102:DI102+'шк 1'!CR102:DI102+'шк 2'!CR102:DI102+'шк 4'!CR102:DI102+'шк 5'!CR102:DI102+'шк Оремиф'!CR102:DI102+УПК!CR102+ППМС!CR102</f>
        <v>0</v>
      </c>
      <c r="CS102" s="254"/>
      <c r="CT102" s="254"/>
      <c r="CU102" s="254"/>
      <c r="CV102" s="254"/>
      <c r="CW102" s="254"/>
      <c r="CX102" s="254"/>
      <c r="CY102" s="254"/>
      <c r="CZ102" s="254"/>
      <c r="DA102" s="254"/>
      <c r="DB102" s="254"/>
      <c r="DC102" s="254"/>
      <c r="DD102" s="254"/>
      <c r="DE102" s="254"/>
      <c r="DF102" s="254"/>
      <c r="DG102" s="254"/>
      <c r="DH102" s="254"/>
      <c r="DI102" s="254"/>
      <c r="DJ102" s="254">
        <f>дс2!DJ102+'дс 9'!DJ102:EA102+'дс 15'!DJ102:EA102+'дс 16'!DJ102:EA102+'дс 23'!DJ102:EA102+'дс 25'!DJ102:EA102+'дс 34'!DJ102:EA102+'дс 36'!DJ102:EA102+'дс 39'!DJ102:EA102+'дс 40'!DJ102:EA102+'дс 41'!DJ102:EA102+'дс 42'!DJ102:EA102+'дс 44'!DJ102:EA102+'дс 46'!DJ102:EA102+'шк 1'!DJ102:EA102+'шк 2'!DJ102:EA102+'шк 4'!DJ102:EA102+'шк 5'!DJ102:EA102+'шк Оремиф'!DJ102:EA102+УПК!DJ102+ППМС!DJ102</f>
        <v>-2.3283064365386963E-10</v>
      </c>
      <c r="DK102" s="254"/>
      <c r="DL102" s="254"/>
      <c r="DM102" s="254"/>
      <c r="DN102" s="254"/>
      <c r="DO102" s="254"/>
      <c r="DP102" s="254"/>
      <c r="DQ102" s="254"/>
      <c r="DR102" s="254"/>
      <c r="DS102" s="254"/>
      <c r="DT102" s="254"/>
      <c r="DU102" s="254"/>
      <c r="DV102" s="254"/>
      <c r="DW102" s="254"/>
      <c r="DX102" s="254"/>
      <c r="DY102" s="254"/>
      <c r="DZ102" s="254"/>
      <c r="EA102" s="254"/>
      <c r="EB102" s="254">
        <f>дс2!EB102+'дс 9'!EB102:ES102+'дс 15'!EB102:ES102+'дс 16'!EB102:ES102+'дс 23'!EB102:ES102+'дс 25'!EB102:ES102+'дс 34'!EB102:ES102+'дс 36'!EB102:ES102+'дс 39'!EB102:ES102+'дс 40'!EB102:ES102+'дс 41'!EB102:ES102+'дс 42'!EB102:ES102+'дс 44'!EB102:ES102+'дс 46'!EB102:ES102+'шк 1'!EB102:ES102+'шк 2'!EB102:ES102+'шк 4'!EB102:ES102+'шк 5'!EB102:ES102+'шк Оремиф'!EB102:ES102+УПК!EB102+ППМС!EB102</f>
        <v>0</v>
      </c>
      <c r="EC102" s="254"/>
      <c r="ED102" s="254"/>
      <c r="EE102" s="254"/>
      <c r="EF102" s="254"/>
      <c r="EG102" s="254"/>
      <c r="EH102" s="254"/>
      <c r="EI102" s="254"/>
      <c r="EJ102" s="254"/>
      <c r="EK102" s="254"/>
      <c r="EL102" s="254"/>
      <c r="EM102" s="254"/>
      <c r="EN102" s="254"/>
      <c r="EO102" s="254"/>
      <c r="EP102" s="254"/>
      <c r="EQ102" s="254"/>
      <c r="ER102" s="254"/>
      <c r="ES102" s="254"/>
      <c r="ET102" s="254">
        <f>дс2!ET102+'дс 9'!ET102:FK102+'дс 15'!ET102:FK102+'дс 16'!ET102:FK102+'дс 23'!ET102:FK102+'дс 25'!ET102:FK102+'дс 34'!ET102:FK102+'дс 36'!ET102:FK102+'дс 39'!ET102:FK102+'дс 40'!ET102:FK102+'дс 41'!ET102:FK102+'дс 42'!ET102:FK102+'дс 44'!ET102:FK102+'дс 46'!ET102:FK102+'шк 1'!ET102:FK102+'шк 2'!ET102:FK102+'шк 4'!ET102:FK102+'шк 5'!ET102:FK102+'шк Оремиф'!ET102:FK102+УПК!ET102+ППМС!ET102</f>
        <v>-2.3283064365386963E-10</v>
      </c>
      <c r="EU102" s="254"/>
      <c r="EV102" s="254"/>
      <c r="EW102" s="254"/>
      <c r="EX102" s="254"/>
      <c r="EY102" s="254"/>
      <c r="EZ102" s="254"/>
      <c r="FA102" s="254"/>
      <c r="FB102" s="254"/>
      <c r="FC102" s="254"/>
      <c r="FD102" s="254"/>
      <c r="FE102" s="254"/>
      <c r="FF102" s="254"/>
      <c r="FG102" s="254"/>
      <c r="FH102" s="254"/>
      <c r="FI102" s="254"/>
      <c r="FJ102" s="254"/>
      <c r="FK102" s="254"/>
      <c r="FM102" s="233">
        <f>FM103-FM105</f>
        <v>0</v>
      </c>
      <c r="FN102" s="233"/>
      <c r="FO102" s="233"/>
      <c r="FP102" s="233"/>
      <c r="FQ102" s="233"/>
      <c r="FR102" s="233"/>
      <c r="FS102" s="233"/>
      <c r="FT102" s="233"/>
      <c r="FU102" s="233"/>
      <c r="FV102" s="233"/>
      <c r="FW102" s="233"/>
      <c r="FX102" s="233"/>
      <c r="FY102" s="233"/>
      <c r="FZ102" s="233"/>
      <c r="GA102" s="233"/>
      <c r="GB102" s="233"/>
      <c r="GC102" s="233"/>
      <c r="GD102" s="233"/>
    </row>
    <row r="103" spans="1:186" ht="12" customHeight="1">
      <c r="A103" s="205" t="s">
        <v>23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6"/>
      <c r="BZ103" s="79" t="s">
        <v>206</v>
      </c>
      <c r="CA103" s="80"/>
      <c r="CB103" s="80"/>
      <c r="CC103" s="80"/>
      <c r="CD103" s="80"/>
      <c r="CE103" s="80"/>
      <c r="CF103" s="81"/>
      <c r="CG103" s="73" t="s">
        <v>208</v>
      </c>
      <c r="CH103" s="74"/>
      <c r="CI103" s="74"/>
      <c r="CJ103" s="74"/>
      <c r="CK103" s="74"/>
      <c r="CL103" s="74"/>
      <c r="CM103" s="74"/>
      <c r="CN103" s="74"/>
      <c r="CO103" s="74"/>
      <c r="CP103" s="74"/>
      <c r="CQ103" s="75"/>
      <c r="CR103" s="331">
        <f>дс2!CR103+'дс 9'!CR103:DI103+'дс 15'!CR103:DI103+'дс 16'!CR103:DI103+'дс 23'!CR103:DI103+'дс 25'!CR103:DI103+'дс 34'!CR103:DI103+'дс 36'!CR103:DI103+'дс 39'!CR103:DI103+'дс 40'!CR103:DI103+'дс 41'!CR103:DI103+'дс 42'!CR103:DI103+'дс 44'!CR103:DI103+'дс 46'!CR103:DI103+'шк 1'!CR103:DI103+'шк 2'!CR103:DI103+'шк 4'!CR103:DI103+'шк 5'!CR103:DI103+'шк Оремиф'!CR103:DI103+УПК!CR103+ППМС!CR103</f>
        <v>0</v>
      </c>
      <c r="CS103" s="332"/>
      <c r="CT103" s="332"/>
      <c r="CU103" s="332"/>
      <c r="CV103" s="332"/>
      <c r="CW103" s="332"/>
      <c r="CX103" s="332"/>
      <c r="CY103" s="332"/>
      <c r="CZ103" s="332"/>
      <c r="DA103" s="332"/>
      <c r="DB103" s="332"/>
      <c r="DC103" s="332"/>
      <c r="DD103" s="332"/>
      <c r="DE103" s="332"/>
      <c r="DF103" s="332"/>
      <c r="DG103" s="332"/>
      <c r="DH103" s="332"/>
      <c r="DI103" s="333"/>
      <c r="DJ103" s="325">
        <f>дс2!DJ103+'дс 9'!DJ103:EA103+'дс 15'!DJ103:EA103+'дс 16'!DJ103:EA103+'дс 23'!DJ103:EA103+'дс 25'!DJ103:EA103+'дс 34'!DJ103:EA103+'дс 36'!DJ103:EA103+'дс 39'!DJ103:EA103+'дс 40'!DJ103:EA103+'дс 41'!DJ103:EA103+'дс 42'!DJ103:EA103+'дс 44'!DJ103:EA103+'дс 46'!DJ103:EA103+'шк 1'!DJ103:EA103+'шк 2'!DJ103:EA103+'шк 4'!DJ103:EA103+'шк 5'!DJ103:EA103+'шк Оремиф'!DJ103:EA103+УПК!DJ103+ППМС!DJ103</f>
        <v>37327532.499999993</v>
      </c>
      <c r="DK103" s="326"/>
      <c r="DL103" s="326"/>
      <c r="DM103" s="326"/>
      <c r="DN103" s="326"/>
      <c r="DO103" s="326"/>
      <c r="DP103" s="326"/>
      <c r="DQ103" s="326"/>
      <c r="DR103" s="326"/>
      <c r="DS103" s="326"/>
      <c r="DT103" s="326"/>
      <c r="DU103" s="326"/>
      <c r="DV103" s="326"/>
      <c r="DW103" s="326"/>
      <c r="DX103" s="326"/>
      <c r="DY103" s="326"/>
      <c r="DZ103" s="326"/>
      <c r="EA103" s="327"/>
      <c r="EB103" s="331">
        <f>дс2!EB103+'дс 9'!EB103:ES103+'дс 15'!EB103:ES103+'дс 16'!EB103:ES103+'дс 23'!EB103:ES103+'дс 25'!EB103:ES103+'дс 34'!EB103:ES103+'дс 36'!EB103:ES103+'дс 39'!EB103:ES103+'дс 40'!EB103:ES103+'дс 41'!EB103:ES103+'дс 42'!EB103:ES103+'дс 44'!EB103:ES103+'дс 46'!EB103:ES103+'шк 1'!EB103:ES103+'шк 2'!EB103:ES103+'шк 4'!EB103:ES103+'шк 5'!EB103:ES103+'шк Оремиф'!EB103:ES103+УПК!EB103+ППМС!EB103</f>
        <v>0</v>
      </c>
      <c r="EC103" s="332"/>
      <c r="ED103" s="332"/>
      <c r="EE103" s="332"/>
      <c r="EF103" s="332"/>
      <c r="EG103" s="332"/>
      <c r="EH103" s="332"/>
      <c r="EI103" s="332"/>
      <c r="EJ103" s="332"/>
      <c r="EK103" s="332"/>
      <c r="EL103" s="332"/>
      <c r="EM103" s="332"/>
      <c r="EN103" s="332"/>
      <c r="EO103" s="332"/>
      <c r="EP103" s="332"/>
      <c r="EQ103" s="332"/>
      <c r="ER103" s="332"/>
      <c r="ES103" s="333"/>
      <c r="ET103" s="331">
        <f>дс2!ET103+'дс 9'!ET103:FK103+'дс 15'!ET103:FK103+'дс 16'!ET103:FK103+'дс 23'!ET103:FK103+'дс 25'!ET103:FK103+'дс 34'!ET103:FK103+'дс 36'!ET103:FK103+'дс 39'!ET103:FK103+'дс 40'!ET103:FK103+'дс 41'!ET103:FK103+'дс 42'!ET103:FK103+'дс 44'!ET103:FK103+'дс 46'!ET103:FK103+'шк 1'!ET103:FK103+'шк 2'!ET103:FK103+'шк 4'!ET103:FK103+'шк 5'!ET103:FK103+'шк Оремиф'!ET103:FK103+УПК!ET103+ППМС!ET103</f>
        <v>37327532.499999993</v>
      </c>
      <c r="EU103" s="332"/>
      <c r="EV103" s="332"/>
      <c r="EW103" s="332"/>
      <c r="EX103" s="332"/>
      <c r="EY103" s="332"/>
      <c r="EZ103" s="332"/>
      <c r="FA103" s="332"/>
      <c r="FB103" s="332"/>
      <c r="FC103" s="332"/>
      <c r="FD103" s="332"/>
      <c r="FE103" s="332"/>
      <c r="FF103" s="332"/>
      <c r="FG103" s="332"/>
      <c r="FH103" s="332"/>
      <c r="FI103" s="332"/>
      <c r="FJ103" s="332"/>
      <c r="FK103" s="333"/>
      <c r="FM103" s="235">
        <v>37327532.5</v>
      </c>
      <c r="FN103" s="236"/>
      <c r="FO103" s="236"/>
      <c r="FP103" s="236"/>
      <c r="FQ103" s="236"/>
      <c r="FR103" s="236"/>
      <c r="FS103" s="236"/>
      <c r="FT103" s="236"/>
      <c r="FU103" s="236"/>
      <c r="FV103" s="236"/>
      <c r="FW103" s="236"/>
      <c r="FX103" s="236"/>
      <c r="FY103" s="236"/>
      <c r="FZ103" s="236"/>
      <c r="GA103" s="236"/>
      <c r="GB103" s="236"/>
      <c r="GC103" s="236"/>
      <c r="GD103" s="237"/>
    </row>
    <row r="104" spans="1:186" ht="12" customHeight="1" thickBot="1">
      <c r="A104" s="209" t="s">
        <v>204</v>
      </c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10"/>
      <c r="BZ104" s="82"/>
      <c r="CA104" s="83"/>
      <c r="CB104" s="83"/>
      <c r="CC104" s="83"/>
      <c r="CD104" s="83"/>
      <c r="CE104" s="83"/>
      <c r="CF104" s="84"/>
      <c r="CG104" s="76"/>
      <c r="CH104" s="77"/>
      <c r="CI104" s="77"/>
      <c r="CJ104" s="77"/>
      <c r="CK104" s="77"/>
      <c r="CL104" s="77"/>
      <c r="CM104" s="77"/>
      <c r="CN104" s="77"/>
      <c r="CO104" s="77"/>
      <c r="CP104" s="77"/>
      <c r="CQ104" s="78"/>
      <c r="CR104" s="334"/>
      <c r="CS104" s="335"/>
      <c r="CT104" s="335"/>
      <c r="CU104" s="335"/>
      <c r="CV104" s="335"/>
      <c r="CW104" s="335"/>
      <c r="CX104" s="335"/>
      <c r="CY104" s="335"/>
      <c r="CZ104" s="335"/>
      <c r="DA104" s="335"/>
      <c r="DB104" s="335"/>
      <c r="DC104" s="335"/>
      <c r="DD104" s="335"/>
      <c r="DE104" s="335"/>
      <c r="DF104" s="335"/>
      <c r="DG104" s="335"/>
      <c r="DH104" s="335"/>
      <c r="DI104" s="336"/>
      <c r="DJ104" s="328"/>
      <c r="DK104" s="329"/>
      <c r="DL104" s="329"/>
      <c r="DM104" s="329"/>
      <c r="DN104" s="329"/>
      <c r="DO104" s="329"/>
      <c r="DP104" s="329"/>
      <c r="DQ104" s="329"/>
      <c r="DR104" s="329"/>
      <c r="DS104" s="329"/>
      <c r="DT104" s="329"/>
      <c r="DU104" s="329"/>
      <c r="DV104" s="329"/>
      <c r="DW104" s="329"/>
      <c r="DX104" s="329"/>
      <c r="DY104" s="329"/>
      <c r="DZ104" s="329"/>
      <c r="EA104" s="330"/>
      <c r="EB104" s="334"/>
      <c r="EC104" s="335"/>
      <c r="ED104" s="335"/>
      <c r="EE104" s="335"/>
      <c r="EF104" s="335"/>
      <c r="EG104" s="335"/>
      <c r="EH104" s="335"/>
      <c r="EI104" s="335"/>
      <c r="EJ104" s="335"/>
      <c r="EK104" s="335"/>
      <c r="EL104" s="335"/>
      <c r="EM104" s="335"/>
      <c r="EN104" s="335"/>
      <c r="EO104" s="335"/>
      <c r="EP104" s="335"/>
      <c r="EQ104" s="335"/>
      <c r="ER104" s="335"/>
      <c r="ES104" s="336"/>
      <c r="ET104" s="334"/>
      <c r="EU104" s="335"/>
      <c r="EV104" s="335"/>
      <c r="EW104" s="335"/>
      <c r="EX104" s="335"/>
      <c r="EY104" s="335"/>
      <c r="EZ104" s="335"/>
      <c r="FA104" s="335"/>
      <c r="FB104" s="335"/>
      <c r="FC104" s="335"/>
      <c r="FD104" s="335"/>
      <c r="FE104" s="335"/>
      <c r="FF104" s="335"/>
      <c r="FG104" s="335"/>
      <c r="FH104" s="335"/>
      <c r="FI104" s="335"/>
      <c r="FJ104" s="335"/>
      <c r="FK104" s="336"/>
      <c r="FM104" s="238"/>
      <c r="FN104" s="239"/>
      <c r="FO104" s="239"/>
      <c r="FP104" s="239"/>
      <c r="FQ104" s="239"/>
      <c r="FR104" s="239"/>
      <c r="FS104" s="239"/>
      <c r="FT104" s="239"/>
      <c r="FU104" s="239"/>
      <c r="FV104" s="239"/>
      <c r="FW104" s="239"/>
      <c r="FX104" s="239"/>
      <c r="FY104" s="239"/>
      <c r="FZ104" s="239"/>
      <c r="GA104" s="239"/>
      <c r="GB104" s="239"/>
      <c r="GC104" s="239"/>
      <c r="GD104" s="240"/>
    </row>
    <row r="105" spans="1:186" ht="15" customHeight="1">
      <c r="A105" s="211" t="s">
        <v>205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2"/>
      <c r="BZ105" s="65" t="s">
        <v>207</v>
      </c>
      <c r="CA105" s="66"/>
      <c r="CB105" s="66"/>
      <c r="CC105" s="66"/>
      <c r="CD105" s="66"/>
      <c r="CE105" s="66"/>
      <c r="CF105" s="66"/>
      <c r="CG105" s="97" t="s">
        <v>208</v>
      </c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254">
        <f>дс2!CR105+'дс 9'!CR105:DI105+'дс 15'!CR105:DI105+'дс 16'!CR105:DI105+'дс 23'!CR105:DI105+'дс 25'!CR105:DI105+'дс 34'!CR105:DI105+'дс 36'!CR105:DI105+'дс 39'!CR105:DI105+'дс 40'!CR105:DI105+'дс 41'!CR105:DI105+'дс 42'!CR105:DI105+'дс 44'!CR105:DI105+'дс 46'!CR105:DI105+'шк 1'!CR105:DI105+'шк 2'!CR105:DI105+'шк 4'!CR105:DI105+'шк 5'!CR105:DI105+'шк Оремиф'!CR105:DI105+УПК!CR105+ППМС!CR105</f>
        <v>0</v>
      </c>
      <c r="CS105" s="254"/>
      <c r="CT105" s="254"/>
      <c r="CU105" s="254"/>
      <c r="CV105" s="254"/>
      <c r="CW105" s="254"/>
      <c r="CX105" s="254"/>
      <c r="CY105" s="254"/>
      <c r="CZ105" s="254"/>
      <c r="DA105" s="254"/>
      <c r="DB105" s="254"/>
      <c r="DC105" s="254"/>
      <c r="DD105" s="254"/>
      <c r="DE105" s="254"/>
      <c r="DF105" s="254"/>
      <c r="DG105" s="254"/>
      <c r="DH105" s="254"/>
      <c r="DI105" s="254"/>
      <c r="DJ105" s="324">
        <f>дс2!DJ105+'дс 9'!DJ105:EA105+'дс 15'!DJ105:EA105+'дс 16'!DJ105:EA105+'дс 23'!DJ105:EA105+'дс 25'!DJ105:EA105+'дс 34'!DJ105:EA105+'дс 36'!DJ105:EA105+'дс 39'!DJ105:EA105+'дс 40'!DJ105:EA105+'дс 41'!DJ105:EA105+'дс 42'!DJ105:EA105+'дс 44'!DJ105:EA105+'дс 46'!DJ105:EA105+'шк 1'!DJ105:EA105+'шк 2'!DJ105:EA105+'шк 4'!DJ105:EA105+'шк 5'!DJ105:EA105+'шк Оремиф'!DJ105:EA105+УПК!DJ105+ППМС!DJ105</f>
        <v>37327532.500000007</v>
      </c>
      <c r="DK105" s="324"/>
      <c r="DL105" s="324"/>
      <c r="DM105" s="324"/>
      <c r="DN105" s="324"/>
      <c r="DO105" s="324"/>
      <c r="DP105" s="324"/>
      <c r="DQ105" s="324"/>
      <c r="DR105" s="324"/>
      <c r="DS105" s="324"/>
      <c r="DT105" s="324"/>
      <c r="DU105" s="324"/>
      <c r="DV105" s="324"/>
      <c r="DW105" s="324"/>
      <c r="DX105" s="324"/>
      <c r="DY105" s="324"/>
      <c r="DZ105" s="324"/>
      <c r="EA105" s="324"/>
      <c r="EB105" s="254">
        <f>дс2!EB105+'дс 9'!EB105:ES105+'дс 15'!EB105:ES105+'дс 16'!EB105:ES105+'дс 23'!EB105:ES105+'дс 25'!EB105:ES105+'дс 34'!EB105:ES105+'дс 36'!EB105:ES105+'дс 39'!EB105:ES105+'дс 40'!EB105:ES105+'дс 41'!EB105:ES105+'дс 42'!EB105:ES105+'дс 44'!EB105:ES105+'дс 46'!EB105:ES105+'шк 1'!EB105:ES105+'шк 2'!EB105:ES105+'шк 4'!EB105:ES105+'шк 5'!EB105:ES105+'шк Оремиф'!EB105:ES105+УПК!EB105+ППМС!EB105</f>
        <v>0</v>
      </c>
      <c r="EC105" s="254"/>
      <c r="ED105" s="254"/>
      <c r="EE105" s="254"/>
      <c r="EF105" s="254"/>
      <c r="EG105" s="254"/>
      <c r="EH105" s="254"/>
      <c r="EI105" s="254"/>
      <c r="EJ105" s="254"/>
      <c r="EK105" s="254"/>
      <c r="EL105" s="254"/>
      <c r="EM105" s="254"/>
      <c r="EN105" s="254"/>
      <c r="EO105" s="254"/>
      <c r="EP105" s="254"/>
      <c r="EQ105" s="254"/>
      <c r="ER105" s="254"/>
      <c r="ES105" s="254"/>
      <c r="ET105" s="254">
        <f>дс2!ET105+'дс 9'!ET105:FK105+'дс 15'!ET105:FK105+'дс 16'!ET105:FK105+'дс 23'!ET105:FK105+'дс 25'!ET105:FK105+'дс 34'!ET105:FK105+'дс 36'!ET105:FK105+'дс 39'!ET105:FK105+'дс 40'!ET105:FK105+'дс 41'!ET105:FK105+'дс 42'!ET105:FK105+'дс 44'!ET105:FK105+'дс 46'!ET105:FK105+'шк 1'!ET105:FK105+'шк 2'!ET105:FK105+'шк 4'!ET105:FK105+'шк 5'!ET105:FK105+'шк Оремиф'!ET105:FK105+УПК!ET105+ППМС!ET105</f>
        <v>37327532.500000007</v>
      </c>
      <c r="EU105" s="254"/>
      <c r="EV105" s="254"/>
      <c r="EW105" s="254"/>
      <c r="EX105" s="254"/>
      <c r="EY105" s="254"/>
      <c r="EZ105" s="254"/>
      <c r="FA105" s="254"/>
      <c r="FB105" s="254"/>
      <c r="FC105" s="254"/>
      <c r="FD105" s="254"/>
      <c r="FE105" s="254"/>
      <c r="FF105" s="254"/>
      <c r="FG105" s="254"/>
      <c r="FH105" s="254"/>
      <c r="FI105" s="254"/>
      <c r="FJ105" s="254"/>
      <c r="FK105" s="254"/>
      <c r="FM105" s="250">
        <v>37327532.5</v>
      </c>
      <c r="FN105" s="250"/>
      <c r="FO105" s="250"/>
      <c r="FP105" s="250"/>
      <c r="FQ105" s="250"/>
      <c r="FR105" s="250"/>
      <c r="FS105" s="250"/>
      <c r="FT105" s="250"/>
      <c r="FU105" s="250"/>
      <c r="FV105" s="250"/>
      <c r="FW105" s="250"/>
      <c r="FX105" s="250"/>
      <c r="FY105" s="250"/>
      <c r="FZ105" s="250"/>
      <c r="GA105" s="250"/>
      <c r="GB105" s="250"/>
      <c r="GC105" s="250"/>
      <c r="GD105" s="250"/>
    </row>
    <row r="106" spans="1:186" ht="15" customHeight="1"/>
    <row r="107" spans="1:186" s="12" customFormat="1" ht="33" customHeight="1">
      <c r="A107" s="161" t="s">
        <v>136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 t="s">
        <v>137</v>
      </c>
      <c r="CA107" s="123"/>
      <c r="CB107" s="123"/>
      <c r="CC107" s="123"/>
      <c r="CD107" s="123"/>
      <c r="CE107" s="123"/>
      <c r="CF107" s="123"/>
      <c r="CG107" s="123" t="s">
        <v>173</v>
      </c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253" t="s">
        <v>174</v>
      </c>
      <c r="CS107" s="253"/>
      <c r="CT107" s="253"/>
      <c r="CU107" s="253"/>
      <c r="CV107" s="253"/>
      <c r="CW107" s="253"/>
      <c r="CX107" s="253"/>
      <c r="CY107" s="253"/>
      <c r="CZ107" s="253"/>
      <c r="DA107" s="253"/>
      <c r="DB107" s="253"/>
      <c r="DC107" s="253"/>
      <c r="DD107" s="253"/>
      <c r="DE107" s="253"/>
      <c r="DF107" s="253"/>
      <c r="DG107" s="253"/>
      <c r="DH107" s="253"/>
      <c r="DI107" s="253"/>
      <c r="DJ107" s="253" t="s">
        <v>174</v>
      </c>
      <c r="DK107" s="253"/>
      <c r="DL107" s="253"/>
      <c r="DM107" s="253"/>
      <c r="DN107" s="253"/>
      <c r="DO107" s="253"/>
      <c r="DP107" s="253"/>
      <c r="DQ107" s="253"/>
      <c r="DR107" s="253"/>
      <c r="DS107" s="253"/>
      <c r="DT107" s="253"/>
      <c r="DU107" s="253"/>
      <c r="DV107" s="253"/>
      <c r="DW107" s="253"/>
      <c r="DX107" s="253"/>
      <c r="DY107" s="253"/>
      <c r="DZ107" s="253"/>
      <c r="EA107" s="253"/>
      <c r="EB107" s="253" t="s">
        <v>174</v>
      </c>
      <c r="EC107" s="253"/>
      <c r="ED107" s="253"/>
      <c r="EE107" s="253"/>
      <c r="EF107" s="253"/>
      <c r="EG107" s="253"/>
      <c r="EH107" s="253"/>
      <c r="EI107" s="253"/>
      <c r="EJ107" s="253"/>
      <c r="EK107" s="253"/>
      <c r="EL107" s="253"/>
      <c r="EM107" s="253"/>
      <c r="EN107" s="253"/>
      <c r="EO107" s="253"/>
      <c r="EP107" s="253"/>
      <c r="EQ107" s="253"/>
      <c r="ER107" s="253"/>
      <c r="ES107" s="253"/>
      <c r="ET107" s="253" t="s">
        <v>174</v>
      </c>
      <c r="EU107" s="253"/>
      <c r="EV107" s="253"/>
      <c r="EW107" s="253"/>
      <c r="EX107" s="253"/>
      <c r="EY107" s="253"/>
      <c r="EZ107" s="253"/>
      <c r="FA107" s="253"/>
      <c r="FB107" s="253"/>
      <c r="FC107" s="253"/>
      <c r="FD107" s="253"/>
      <c r="FE107" s="253"/>
      <c r="FF107" s="253"/>
      <c r="FG107" s="253"/>
      <c r="FH107" s="253"/>
      <c r="FI107" s="253"/>
      <c r="FJ107" s="253"/>
      <c r="FK107" s="253"/>
      <c r="FL107" s="39"/>
      <c r="FM107" s="253" t="s">
        <v>175</v>
      </c>
      <c r="FN107" s="253"/>
      <c r="FO107" s="253"/>
      <c r="FP107" s="253"/>
      <c r="FQ107" s="253"/>
      <c r="FR107" s="253"/>
      <c r="FS107" s="253"/>
      <c r="FT107" s="253"/>
      <c r="FU107" s="253"/>
      <c r="FV107" s="253"/>
      <c r="FW107" s="253"/>
      <c r="FX107" s="253"/>
      <c r="FY107" s="253"/>
      <c r="FZ107" s="253"/>
      <c r="GA107" s="253"/>
      <c r="GB107" s="253"/>
      <c r="GC107" s="253"/>
      <c r="GD107" s="253"/>
    </row>
    <row r="108" spans="1:186" s="13" customFormat="1" ht="12" customHeight="1" thickBot="1">
      <c r="A108" s="158">
        <v>1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98">
        <v>2</v>
      </c>
      <c r="CA108" s="98"/>
      <c r="CB108" s="98"/>
      <c r="CC108" s="98"/>
      <c r="CD108" s="98"/>
      <c r="CE108" s="98"/>
      <c r="CF108" s="98"/>
      <c r="CG108" s="98">
        <v>3</v>
      </c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255">
        <v>4</v>
      </c>
      <c r="CS108" s="255"/>
      <c r="CT108" s="255"/>
      <c r="CU108" s="255"/>
      <c r="CV108" s="255"/>
      <c r="CW108" s="255"/>
      <c r="CX108" s="2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>
        <v>4</v>
      </c>
      <c r="DK108" s="255"/>
      <c r="DL108" s="255"/>
      <c r="DM108" s="255"/>
      <c r="DN108" s="255"/>
      <c r="DO108" s="255"/>
      <c r="DP108" s="255"/>
      <c r="DQ108" s="255"/>
      <c r="DR108" s="255"/>
      <c r="DS108" s="255"/>
      <c r="DT108" s="255"/>
      <c r="DU108" s="255"/>
      <c r="DV108" s="255"/>
      <c r="DW108" s="255"/>
      <c r="DX108" s="255"/>
      <c r="DY108" s="255"/>
      <c r="DZ108" s="255"/>
      <c r="EA108" s="255"/>
      <c r="EB108" s="255">
        <v>4</v>
      </c>
      <c r="EC108" s="255"/>
      <c r="ED108" s="255"/>
      <c r="EE108" s="255"/>
      <c r="EF108" s="255"/>
      <c r="EG108" s="255"/>
      <c r="EH108" s="255"/>
      <c r="EI108" s="255"/>
      <c r="EJ108" s="255"/>
      <c r="EK108" s="255"/>
      <c r="EL108" s="255"/>
      <c r="EM108" s="255"/>
      <c r="EN108" s="255"/>
      <c r="EO108" s="255"/>
      <c r="EP108" s="255"/>
      <c r="EQ108" s="255"/>
      <c r="ER108" s="255"/>
      <c r="ES108" s="255"/>
      <c r="ET108" s="255">
        <v>4</v>
      </c>
      <c r="EU108" s="255"/>
      <c r="EV108" s="255"/>
      <c r="EW108" s="255"/>
      <c r="EX108" s="255"/>
      <c r="EY108" s="255"/>
      <c r="EZ108" s="255"/>
      <c r="FA108" s="255"/>
      <c r="FB108" s="255"/>
      <c r="FC108" s="255"/>
      <c r="FD108" s="255"/>
      <c r="FE108" s="255"/>
      <c r="FF108" s="255"/>
      <c r="FG108" s="255"/>
      <c r="FH108" s="255"/>
      <c r="FI108" s="255"/>
      <c r="FJ108" s="255"/>
      <c r="FK108" s="255"/>
      <c r="FL108" s="40"/>
      <c r="FM108" s="255">
        <v>5</v>
      </c>
      <c r="FN108" s="255"/>
      <c r="FO108" s="255"/>
      <c r="FP108" s="255"/>
      <c r="FQ108" s="255"/>
      <c r="FR108" s="255"/>
      <c r="FS108" s="255"/>
      <c r="FT108" s="255"/>
      <c r="FU108" s="255"/>
      <c r="FV108" s="255"/>
      <c r="FW108" s="255"/>
      <c r="FX108" s="255"/>
      <c r="FY108" s="255"/>
      <c r="FZ108" s="255"/>
      <c r="GA108" s="255"/>
      <c r="GB108" s="255"/>
      <c r="GC108" s="255"/>
      <c r="GD108" s="255"/>
    </row>
    <row r="109" spans="1:186" ht="25.5" customHeight="1" thickBot="1">
      <c r="A109" s="207" t="s">
        <v>98</v>
      </c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8"/>
      <c r="BZ109" s="138" t="s">
        <v>95</v>
      </c>
      <c r="CA109" s="139"/>
      <c r="CB109" s="139"/>
      <c r="CC109" s="139"/>
      <c r="CD109" s="139"/>
      <c r="CE109" s="139"/>
      <c r="CF109" s="139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324">
        <f>дс2!CR109+'дс 9'!CR109:DI109+'дс 15'!CR109:DI109+'дс 16'!CR109:DI109+'дс 23'!CR109:DI109+'дс 25'!CR109:DI109+'дс 34'!CR109:DI109+'дс 36'!CR109:DI109+'дс 39'!CR109:DI109+'дс 40'!CR109:DI109+'дс 41'!CR109:DI109+'дс 42'!CR109:DI109+'дс 44'!CR109:DI109+'дс 46'!CR109:DI109+'шк 1'!CR109:DI109+'шк 2'!CR109:DI109+'шк 4'!CR109:DI109+'шк 5'!CR109:DI109+'шк Оремиф'!CR109:DI109+УПК!CR109+ППМС!CR109</f>
        <v>-1432599.4999999995</v>
      </c>
      <c r="CS109" s="324"/>
      <c r="CT109" s="324"/>
      <c r="CU109" s="324"/>
      <c r="CV109" s="324"/>
      <c r="CW109" s="324"/>
      <c r="CX109" s="324"/>
      <c r="CY109" s="324"/>
      <c r="CZ109" s="324"/>
      <c r="DA109" s="324"/>
      <c r="DB109" s="324"/>
      <c r="DC109" s="324"/>
      <c r="DD109" s="324"/>
      <c r="DE109" s="324"/>
      <c r="DF109" s="324"/>
      <c r="DG109" s="324"/>
      <c r="DH109" s="324"/>
      <c r="DI109" s="324"/>
      <c r="DJ109" s="324">
        <f>дс2!DJ109+'дс 9'!DJ109:EA109+'дс 15'!DJ109:EA109+'дс 16'!DJ109:EA109+'дс 23'!DJ109:EA109+'дс 25'!DJ109:EA109+'дс 34'!DJ109:EA109+'дс 36'!DJ109:EA109+'дс 39'!DJ109:EA109+'дс 40'!DJ109:EA109+'дс 41'!DJ109:EA109+'дс 42'!DJ109:EA109+'дс 44'!DJ109:EA109+'дс 46'!DJ109:EA109+'шк 1'!DJ109:EA109+'шк 2'!DJ109:EA109+'шк 4'!DJ109:EA109+'шк 5'!DJ109:EA109+'шк Оремиф'!DJ109:EA109+УПК!DJ109+ППМС!DJ109</f>
        <v>2677923.9199999822</v>
      </c>
      <c r="DK109" s="324"/>
      <c r="DL109" s="324"/>
      <c r="DM109" s="324"/>
      <c r="DN109" s="324"/>
      <c r="DO109" s="324"/>
      <c r="DP109" s="324"/>
      <c r="DQ109" s="324"/>
      <c r="DR109" s="324"/>
      <c r="DS109" s="324"/>
      <c r="DT109" s="324"/>
      <c r="DU109" s="324"/>
      <c r="DV109" s="324"/>
      <c r="DW109" s="324"/>
      <c r="DX109" s="324"/>
      <c r="DY109" s="324"/>
      <c r="DZ109" s="324"/>
      <c r="EA109" s="324"/>
      <c r="EB109" s="254">
        <f>дс2!EB109+'дс 9'!EB109:ES109+'дс 15'!EB109:ES109+'дс 16'!EB109:ES109+'дс 23'!EB109:ES109+'дс 25'!EB109:ES109+'дс 34'!EB109:ES109+'дс 36'!EB109:ES109+'дс 39'!EB109:ES109+'дс 40'!EB109:ES109+'дс 41'!EB109:ES109+'дс 42'!EB109:ES109+'дс 44'!EB109:ES109+'дс 46'!EB109:ES109+'шк 1'!EB109:ES109+'шк 2'!EB109:ES109+'шк 4'!EB109:ES109+'шк 5'!EB109:ES109+'шк Оремиф'!EB109:ES109+УПК!EB109+ППМС!EB109</f>
        <v>0</v>
      </c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>
        <f>дс2!ET109+'дс 9'!ET109:FK109+'дс 15'!ET109:FK109+'дс 16'!ET109:FK109+'дс 23'!ET109:FK109+'дс 25'!ET109:FK109+'дс 34'!ET109:FK109+'дс 36'!ET109:FK109+'дс 39'!ET109:FK109+'дс 40'!ET109:FK109+'дс 41'!ET109:FK109+'дс 42'!ET109:FK109+'дс 44'!ET109:FK109+'дс 46'!ET109:FK109+'шк 1'!ET109:FK109+'шк 2'!ET109:FK109+'шк 4'!ET109:FK109+'шк 5'!ET109:FK109+'шк Оремиф'!ET109:FK109+УПК!ET109+ППМС!ET109</f>
        <v>1245324.4199999832</v>
      </c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  <c r="FF109" s="254"/>
      <c r="FG109" s="254"/>
      <c r="FH109" s="254"/>
      <c r="FI109" s="254"/>
      <c r="FJ109" s="254"/>
      <c r="FK109" s="254"/>
      <c r="FM109" s="254">
        <f>FM110-FM138</f>
        <v>2677923.9199999571</v>
      </c>
      <c r="FN109" s="254"/>
      <c r="FO109" s="254"/>
      <c r="FP109" s="254"/>
      <c r="FQ109" s="254"/>
      <c r="FR109" s="254"/>
      <c r="FS109" s="254"/>
      <c r="FT109" s="254"/>
      <c r="FU109" s="254"/>
      <c r="FV109" s="254"/>
      <c r="FW109" s="254"/>
      <c r="FX109" s="254"/>
      <c r="FY109" s="254"/>
      <c r="FZ109" s="254"/>
      <c r="GA109" s="254"/>
      <c r="GB109" s="254"/>
      <c r="GC109" s="254"/>
      <c r="GD109" s="254"/>
    </row>
    <row r="110" spans="1:186" ht="23.25" customHeight="1" thickBot="1">
      <c r="A110" s="124" t="s">
        <v>235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5"/>
      <c r="BZ110" s="65" t="s">
        <v>101</v>
      </c>
      <c r="CA110" s="66"/>
      <c r="CB110" s="66"/>
      <c r="CC110" s="66"/>
      <c r="CD110" s="66"/>
      <c r="CE110" s="66"/>
      <c r="CF110" s="66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324">
        <f>дс2!CR110+'дс 9'!CR110:DI110+'дс 15'!CR110:DI110+'дс 16'!CR110:DI110+'дс 23'!CR110:DI110+'дс 25'!CR110:DI110+'дс 34'!CR110:DI110+'дс 36'!CR110:DI110+'дс 39'!CR110:DI110+'дс 40'!CR110:DI110+'дс 41'!CR110:DI110+'дс 42'!CR110:DI110+'дс 44'!CR110:DI110+'дс 46'!CR110:DI110+'шк 1'!CR110:DI110+'шк 2'!CR110:DI110+'шк 4'!CR110:DI110+'шк 5'!CR110:DI110+'шк Оремиф'!CR110:DI110+УПК!CR110+ППМС!CR110</f>
        <v>-1778347.4699999995</v>
      </c>
      <c r="CS110" s="324"/>
      <c r="CT110" s="324"/>
      <c r="CU110" s="324"/>
      <c r="CV110" s="324"/>
      <c r="CW110" s="324"/>
      <c r="CX110" s="324"/>
      <c r="CY110" s="324"/>
      <c r="CZ110" s="324"/>
      <c r="DA110" s="324"/>
      <c r="DB110" s="324"/>
      <c r="DC110" s="324"/>
      <c r="DD110" s="324"/>
      <c r="DE110" s="324"/>
      <c r="DF110" s="324"/>
      <c r="DG110" s="324"/>
      <c r="DH110" s="324"/>
      <c r="DI110" s="324"/>
      <c r="DJ110" s="324">
        <f>дс2!DJ110+'дс 9'!DJ110:EA110+'дс 15'!DJ110:EA110+'дс 16'!DJ110:EA110+'дс 23'!DJ110:EA110+'дс 25'!DJ110:EA110+'дс 34'!DJ110:EA110+'дс 36'!DJ110:EA110+'дс 39'!DJ110:EA110+'дс 40'!DJ110:EA110+'дс 41'!DJ110:EA110+'дс 42'!DJ110:EA110+'дс 44'!DJ110:EA110+'дс 46'!DJ110:EA110+'шк 1'!DJ110:EA110+'шк 2'!DJ110:EA110+'шк 4'!DJ110:EA110+'шк 5'!DJ110:EA110+'шк Оремиф'!DJ110:EA110+УПК!DJ110+ППМС!DJ110</f>
        <v>2815912.2599999988</v>
      </c>
      <c r="DK110" s="324"/>
      <c r="DL110" s="324"/>
      <c r="DM110" s="324"/>
      <c r="DN110" s="324"/>
      <c r="DO110" s="324"/>
      <c r="DP110" s="324"/>
      <c r="DQ110" s="324"/>
      <c r="DR110" s="324"/>
      <c r="DS110" s="324"/>
      <c r="DT110" s="324"/>
      <c r="DU110" s="324"/>
      <c r="DV110" s="324"/>
      <c r="DW110" s="324"/>
      <c r="DX110" s="324"/>
      <c r="DY110" s="324"/>
      <c r="DZ110" s="324"/>
      <c r="EA110" s="324"/>
      <c r="EB110" s="254">
        <f>дс2!EB110+'дс 9'!EB110:ES110+'дс 15'!EB110:ES110+'дс 16'!EB110:ES110+'дс 23'!EB110:ES110+'дс 25'!EB110:ES110+'дс 34'!EB110:ES110+'дс 36'!EB110:ES110+'дс 39'!EB110:ES110+'дс 40'!EB110:ES110+'дс 41'!EB110:ES110+'дс 42'!EB110:ES110+'дс 44'!EB110:ES110+'дс 46'!EB110:ES110+'шк 1'!EB110:ES110+'шк 2'!EB110:ES110+'шк 4'!EB110:ES110+'шк 5'!EB110:ES110+'шк Оремиф'!EB110:ES110+УПК!EB110+ППМС!EB110</f>
        <v>0</v>
      </c>
      <c r="EC110" s="254"/>
      <c r="ED110" s="254"/>
      <c r="EE110" s="254"/>
      <c r="EF110" s="254"/>
      <c r="EG110" s="254"/>
      <c r="EH110" s="254"/>
      <c r="EI110" s="254"/>
      <c r="EJ110" s="254"/>
      <c r="EK110" s="254"/>
      <c r="EL110" s="254"/>
      <c r="EM110" s="254"/>
      <c r="EN110" s="254"/>
      <c r="EO110" s="254"/>
      <c r="EP110" s="254"/>
      <c r="EQ110" s="254"/>
      <c r="ER110" s="254"/>
      <c r="ES110" s="254"/>
      <c r="ET110" s="254">
        <f>дс2!ET110+'дс 9'!ET110:FK110+'дс 15'!ET110:FK110+'дс 16'!ET110:FK110+'дс 23'!ET110:FK110+'дс 25'!ET110:FK110+'дс 34'!ET110:FK110+'дс 36'!ET110:FK110+'дс 39'!ET110:FK110+'дс 40'!ET110:FK110+'дс 41'!ET110:FK110+'дс 42'!ET110:FK110+'дс 44'!ET110:FK110+'дс 46'!ET110:FK110+'шк 1'!ET110:FK110+'шк 2'!ET110:FK110+'шк 4'!ET110:FK110+'шк 5'!ET110:FK110+'шк Оремиф'!ET110:FK110+УПК!ET110+ППМС!ET110</f>
        <v>1037564.7899999991</v>
      </c>
      <c r="EU110" s="254"/>
      <c r="EV110" s="254"/>
      <c r="EW110" s="254"/>
      <c r="EX110" s="254"/>
      <c r="EY110" s="254"/>
      <c r="EZ110" s="254"/>
      <c r="FA110" s="254"/>
      <c r="FB110" s="254"/>
      <c r="FC110" s="254"/>
      <c r="FD110" s="254"/>
      <c r="FE110" s="254"/>
      <c r="FF110" s="254"/>
      <c r="FG110" s="254"/>
      <c r="FH110" s="254"/>
      <c r="FI110" s="254"/>
      <c r="FJ110" s="254"/>
      <c r="FK110" s="254"/>
      <c r="FM110" s="233">
        <f>FM111+FM115+FM119+FM123+FM127+FM131</f>
        <v>2815912.2599999905</v>
      </c>
      <c r="FN110" s="233"/>
      <c r="FO110" s="233"/>
      <c r="FP110" s="233"/>
      <c r="FQ110" s="233"/>
      <c r="FR110" s="233"/>
      <c r="FS110" s="233"/>
      <c r="FT110" s="233"/>
      <c r="FU110" s="233"/>
      <c r="FV110" s="233"/>
      <c r="FW110" s="233"/>
      <c r="FX110" s="233"/>
      <c r="FY110" s="233"/>
      <c r="FZ110" s="233"/>
      <c r="GA110" s="233"/>
      <c r="GB110" s="233"/>
      <c r="GC110" s="233"/>
      <c r="GD110" s="233"/>
    </row>
    <row r="111" spans="1:186" ht="15" customHeight="1" thickBot="1">
      <c r="A111" s="126" t="s">
        <v>209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7"/>
      <c r="BZ111" s="65" t="s">
        <v>102</v>
      </c>
      <c r="CA111" s="66"/>
      <c r="CB111" s="66"/>
      <c r="CC111" s="66"/>
      <c r="CD111" s="66"/>
      <c r="CE111" s="66"/>
      <c r="CF111" s="66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254">
        <f>дс2!CR111+'дс 9'!CR111:DI111+'дс 15'!CR111:DI111+'дс 16'!CR111:DI111+'дс 23'!CR111:DI111+'дс 25'!CR111:DI111+'дс 34'!CR111:DI111+'дс 36'!CR111:DI111+'дс 39'!CR111:DI111+'дс 40'!CR111:DI111+'дс 41'!CR111:DI111+'дс 42'!CR111:DI111+'дс 44'!CR111:DI111+'дс 46'!CR111:DI111+'шк 1'!CR111:DI111+'шк 2'!CR111:DI111+'шк 4'!CR111:DI111+'шк 5'!CR111:DI111+'шк Оремиф'!CR111:DI111+УПК!CR111+ППМС!CR111</f>
        <v>0</v>
      </c>
      <c r="CS111" s="254"/>
      <c r="CT111" s="254"/>
      <c r="CU111" s="254"/>
      <c r="CV111" s="254"/>
      <c r="CW111" s="254"/>
      <c r="CX111" s="254"/>
      <c r="CY111" s="254"/>
      <c r="CZ111" s="254"/>
      <c r="DA111" s="254"/>
      <c r="DB111" s="254"/>
      <c r="DC111" s="254"/>
      <c r="DD111" s="254"/>
      <c r="DE111" s="254"/>
      <c r="DF111" s="254"/>
      <c r="DG111" s="254"/>
      <c r="DH111" s="254"/>
      <c r="DI111" s="254"/>
      <c r="DJ111" s="324">
        <f>дс2!DJ111+'дс 9'!DJ111:EA111+'дс 15'!DJ111:EA111+'дс 16'!DJ111:EA111+'дс 23'!DJ111:EA111+'дс 25'!DJ111:EA111+'дс 34'!DJ111:EA111+'дс 36'!DJ111:EA111+'дс 39'!DJ111:EA111+'дс 40'!DJ111:EA111+'дс 41'!DJ111:EA111+'дс 42'!DJ111:EA111+'дс 44'!DJ111:EA111+'дс 46'!DJ111:EA111+'шк 1'!DJ111:EA111+'шк 2'!DJ111:EA111+'шк 4'!DJ111:EA111+'шк 5'!DJ111:EA111+'шк Оремиф'!DJ111:EA111+УПК!DJ111+ППМС!DJ111</f>
        <v>957206.16000000574</v>
      </c>
      <c r="DK111" s="324"/>
      <c r="DL111" s="324"/>
      <c r="DM111" s="324"/>
      <c r="DN111" s="324"/>
      <c r="DO111" s="324"/>
      <c r="DP111" s="324"/>
      <c r="DQ111" s="324"/>
      <c r="DR111" s="324"/>
      <c r="DS111" s="324"/>
      <c r="DT111" s="324"/>
      <c r="DU111" s="324"/>
      <c r="DV111" s="324"/>
      <c r="DW111" s="324"/>
      <c r="DX111" s="324"/>
      <c r="DY111" s="324"/>
      <c r="DZ111" s="324"/>
      <c r="EA111" s="324"/>
      <c r="EB111" s="254">
        <f>дс2!EB111+'дс 9'!EB111:ES111+'дс 15'!EB111:ES111+'дс 16'!EB111:ES111+'дс 23'!EB111:ES111+'дс 25'!EB111:ES111+'дс 34'!EB111:ES111+'дс 36'!EB111:ES111+'дс 39'!EB111:ES111+'дс 40'!EB111:ES111+'дс 41'!EB111:ES111+'дс 42'!EB111:ES111+'дс 44'!EB111:ES111+'дс 46'!EB111:ES111+'шк 1'!EB111:ES111+'шк 2'!EB111:ES111+'шк 4'!EB111:ES111+'шк 5'!EB111:ES111+'шк Оремиф'!EB111:ES111+УПК!EB111+ППМС!EB111</f>
        <v>0</v>
      </c>
      <c r="EC111" s="254"/>
      <c r="ED111" s="254"/>
      <c r="EE111" s="254"/>
      <c r="EF111" s="254"/>
      <c r="EG111" s="254"/>
      <c r="EH111" s="254"/>
      <c r="EI111" s="254"/>
      <c r="EJ111" s="254"/>
      <c r="EK111" s="254"/>
      <c r="EL111" s="254"/>
      <c r="EM111" s="254"/>
      <c r="EN111" s="254"/>
      <c r="EO111" s="254"/>
      <c r="EP111" s="254"/>
      <c r="EQ111" s="254"/>
      <c r="ER111" s="254"/>
      <c r="ES111" s="254"/>
      <c r="ET111" s="254">
        <f>дс2!ET111+'дс 9'!ET111:FK111+'дс 15'!ET111:FK111+'дс 16'!ET111:FK111+'дс 23'!ET111:FK111+'дс 25'!ET111:FK111+'дс 34'!ET111:FK111+'дс 36'!ET111:FK111+'дс 39'!ET111:FK111+'дс 40'!ET111:FK111+'дс 41'!ET111:FK111+'дс 42'!ET111:FK111+'дс 44'!ET111:FK111+'дс 46'!ET111:FK111+'шк 1'!ET111:FK111+'шк 2'!ET111:FK111+'шк 4'!ET111:FK111+'шк 5'!ET111:FK111+'шк Оремиф'!ET111:FK111+УПК!ET111+ППМС!ET111</f>
        <v>957206.16000000574</v>
      </c>
      <c r="EU111" s="254"/>
      <c r="EV111" s="254"/>
      <c r="EW111" s="254"/>
      <c r="EX111" s="254"/>
      <c r="EY111" s="254"/>
      <c r="EZ111" s="254"/>
      <c r="FA111" s="254"/>
      <c r="FB111" s="254"/>
      <c r="FC111" s="254"/>
      <c r="FD111" s="254"/>
      <c r="FE111" s="254"/>
      <c r="FF111" s="254"/>
      <c r="FG111" s="254"/>
      <c r="FH111" s="254"/>
      <c r="FI111" s="254"/>
      <c r="FJ111" s="254"/>
      <c r="FK111" s="254"/>
      <c r="FM111" s="233">
        <f>FM112-FM114</f>
        <v>957206.16000002623</v>
      </c>
      <c r="FN111" s="233"/>
      <c r="FO111" s="233"/>
      <c r="FP111" s="233"/>
      <c r="FQ111" s="233"/>
      <c r="FR111" s="233"/>
      <c r="FS111" s="233"/>
      <c r="FT111" s="233"/>
      <c r="FU111" s="233"/>
      <c r="FV111" s="233"/>
      <c r="FW111" s="233"/>
      <c r="FX111" s="233"/>
      <c r="FY111" s="233"/>
      <c r="FZ111" s="233"/>
      <c r="GA111" s="233"/>
      <c r="GB111" s="233"/>
      <c r="GC111" s="233"/>
      <c r="GD111" s="233"/>
    </row>
    <row r="112" spans="1:186" ht="12" customHeight="1">
      <c r="A112" s="128" t="s">
        <v>23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9"/>
      <c r="BZ112" s="79" t="s">
        <v>103</v>
      </c>
      <c r="CA112" s="80"/>
      <c r="CB112" s="80"/>
      <c r="CC112" s="80"/>
      <c r="CD112" s="80"/>
      <c r="CE112" s="80"/>
      <c r="CF112" s="81"/>
      <c r="CG112" s="73">
        <v>510</v>
      </c>
      <c r="CH112" s="74"/>
      <c r="CI112" s="74"/>
      <c r="CJ112" s="74"/>
      <c r="CK112" s="74"/>
      <c r="CL112" s="74"/>
      <c r="CM112" s="74"/>
      <c r="CN112" s="74"/>
      <c r="CO112" s="74"/>
      <c r="CP112" s="74"/>
      <c r="CQ112" s="75"/>
      <c r="CR112" s="325">
        <f>дс2!CR112+'дс 9'!CR112:DI112+'дс 15'!CR112:DI112+'дс 16'!CR112:DI112+'дс 23'!CR112:DI112+'дс 25'!CR112:DI112+'дс 34'!CR112:DI112+'дс 36'!CR112:DI112+'дс 39'!CR112:DI112+'дс 40'!CR112:DI112+'дс 41'!CR112:DI112+'дс 42'!CR112:DI112+'дс 44'!CR112:DI112+'дс 46'!CR112:DI112+'шк 1'!CR112:DI112+'шк 2'!CR112:DI112+'шк 4'!CR112:DI112+'шк 5'!CR112:DI112+'шк Оремиф'!CR112:DI112+УПК!CR112+ППМС!CR112</f>
        <v>13989230.609999998</v>
      </c>
      <c r="CS112" s="326"/>
      <c r="CT112" s="326"/>
      <c r="CU112" s="326"/>
      <c r="CV112" s="326"/>
      <c r="CW112" s="326"/>
      <c r="CX112" s="326"/>
      <c r="CY112" s="326"/>
      <c r="CZ112" s="326"/>
      <c r="DA112" s="326"/>
      <c r="DB112" s="326"/>
      <c r="DC112" s="326"/>
      <c r="DD112" s="326"/>
      <c r="DE112" s="326"/>
      <c r="DF112" s="326"/>
      <c r="DG112" s="326"/>
      <c r="DH112" s="326"/>
      <c r="DI112" s="327"/>
      <c r="DJ112" s="325">
        <f>дс2!DJ112+'дс 9'!DJ112:EA112+'дс 15'!DJ112:EA112+'дс 16'!DJ112:EA112+'дс 23'!DJ112:EA112+'дс 25'!DJ112:EA112+'дс 34'!DJ112:EA112+'дс 36'!DJ112:EA112+'дс 39'!DJ112:EA112+'дс 40'!DJ112:EA112+'дс 41'!DJ112:EA112+'дс 42'!DJ112:EA112+'дс 44'!DJ112:EA112+'дс 46'!DJ112:EA112+'шк 1'!DJ112:EA112+'шк 2'!DJ112:EA112+'шк 4'!DJ112:EA112+'шк 5'!DJ112:EA112+'шк Оремиф'!DJ112:EA112+УПК!DJ112+ППМС!DJ112</f>
        <v>482542229.99000001</v>
      </c>
      <c r="DK112" s="326"/>
      <c r="DL112" s="326"/>
      <c r="DM112" s="326"/>
      <c r="DN112" s="326"/>
      <c r="DO112" s="326"/>
      <c r="DP112" s="326"/>
      <c r="DQ112" s="326"/>
      <c r="DR112" s="326"/>
      <c r="DS112" s="326"/>
      <c r="DT112" s="326"/>
      <c r="DU112" s="326"/>
      <c r="DV112" s="326"/>
      <c r="DW112" s="326"/>
      <c r="DX112" s="326"/>
      <c r="DY112" s="326"/>
      <c r="DZ112" s="326"/>
      <c r="EA112" s="327"/>
      <c r="EB112" s="331">
        <f>дс2!EB112+'дс 9'!EB112:ES112+'дс 15'!EB112:ES112+'дс 16'!EB112:ES112+'дс 23'!EB112:ES112+'дс 25'!EB112:ES112+'дс 34'!EB112:ES112+'дс 36'!EB112:ES112+'дс 39'!EB112:ES112+'дс 40'!EB112:ES112+'дс 41'!EB112:ES112+'дс 42'!EB112:ES112+'дс 44'!EB112:ES112+'дс 46'!EB112:ES112+'шк 1'!EB112:ES112+'шк 2'!EB112:ES112+'шк 4'!EB112:ES112+'шк 5'!EB112:ES112+'шк Оремиф'!EB112:ES112+УПК!EB112+ППМС!EB112</f>
        <v>0</v>
      </c>
      <c r="EC112" s="332"/>
      <c r="ED112" s="332"/>
      <c r="EE112" s="332"/>
      <c r="EF112" s="332"/>
      <c r="EG112" s="332"/>
      <c r="EH112" s="332"/>
      <c r="EI112" s="332"/>
      <c r="EJ112" s="332"/>
      <c r="EK112" s="332"/>
      <c r="EL112" s="332"/>
      <c r="EM112" s="332"/>
      <c r="EN112" s="332"/>
      <c r="EO112" s="332"/>
      <c r="EP112" s="332"/>
      <c r="EQ112" s="332"/>
      <c r="ER112" s="332"/>
      <c r="ES112" s="333"/>
      <c r="ET112" s="331">
        <f>дс2!ET112+'дс 9'!ET112:FK112+'дс 15'!ET112:FK112+'дс 16'!ET112:FK112+'дс 23'!ET112:FK112+'дс 25'!ET112:FK112+'дс 34'!ET112:FK112+'дс 36'!ET112:FK112+'дс 39'!ET112:FK112+'дс 40'!ET112:FK112+'дс 41'!ET112:FK112+'дс 42'!ET112:FK112+'дс 44'!ET112:FK112+'дс 46'!ET112:FK112+'шк 1'!ET112:FK112+'шк 2'!ET112:FK112+'шк 4'!ET112:FK112+'шк 5'!ET112:FK112+'шк Оремиф'!ET112:FK112+УПК!ET112+ППМС!ET112</f>
        <v>496531460.60000002</v>
      </c>
      <c r="EU112" s="332"/>
      <c r="EV112" s="332"/>
      <c r="EW112" s="332"/>
      <c r="EX112" s="332"/>
      <c r="EY112" s="332"/>
      <c r="EZ112" s="332"/>
      <c r="FA112" s="332"/>
      <c r="FB112" s="332"/>
      <c r="FC112" s="332"/>
      <c r="FD112" s="332"/>
      <c r="FE112" s="332"/>
      <c r="FF112" s="332"/>
      <c r="FG112" s="332"/>
      <c r="FH112" s="332"/>
      <c r="FI112" s="332"/>
      <c r="FJ112" s="332"/>
      <c r="FK112" s="333"/>
      <c r="FM112" s="235">
        <v>482542229.99000001</v>
      </c>
      <c r="FN112" s="236"/>
      <c r="FO112" s="236"/>
      <c r="FP112" s="236"/>
      <c r="FQ112" s="236"/>
      <c r="FR112" s="236"/>
      <c r="FS112" s="236"/>
      <c r="FT112" s="236"/>
      <c r="FU112" s="236"/>
      <c r="FV112" s="236"/>
      <c r="FW112" s="236"/>
      <c r="FX112" s="236"/>
      <c r="FY112" s="236"/>
      <c r="FZ112" s="236"/>
      <c r="GA112" s="236"/>
      <c r="GB112" s="236"/>
      <c r="GC112" s="236"/>
      <c r="GD112" s="237"/>
    </row>
    <row r="113" spans="1:186" ht="12" customHeight="1" thickBot="1">
      <c r="A113" s="196" t="s">
        <v>210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7"/>
      <c r="BZ113" s="82"/>
      <c r="CA113" s="83"/>
      <c r="CB113" s="83"/>
      <c r="CC113" s="83"/>
      <c r="CD113" s="83"/>
      <c r="CE113" s="83"/>
      <c r="CF113" s="84"/>
      <c r="CG113" s="76"/>
      <c r="CH113" s="77"/>
      <c r="CI113" s="77"/>
      <c r="CJ113" s="77"/>
      <c r="CK113" s="77"/>
      <c r="CL113" s="77"/>
      <c r="CM113" s="77"/>
      <c r="CN113" s="77"/>
      <c r="CO113" s="77"/>
      <c r="CP113" s="77"/>
      <c r="CQ113" s="78"/>
      <c r="CR113" s="328"/>
      <c r="CS113" s="329"/>
      <c r="CT113" s="329"/>
      <c r="CU113" s="329"/>
      <c r="CV113" s="329"/>
      <c r="CW113" s="329"/>
      <c r="CX113" s="329"/>
      <c r="CY113" s="329"/>
      <c r="CZ113" s="329"/>
      <c r="DA113" s="329"/>
      <c r="DB113" s="329"/>
      <c r="DC113" s="329"/>
      <c r="DD113" s="329"/>
      <c r="DE113" s="329"/>
      <c r="DF113" s="329"/>
      <c r="DG113" s="329"/>
      <c r="DH113" s="329"/>
      <c r="DI113" s="330"/>
      <c r="DJ113" s="328"/>
      <c r="DK113" s="329"/>
      <c r="DL113" s="329"/>
      <c r="DM113" s="329"/>
      <c r="DN113" s="329"/>
      <c r="DO113" s="329"/>
      <c r="DP113" s="329"/>
      <c r="DQ113" s="329"/>
      <c r="DR113" s="329"/>
      <c r="DS113" s="329"/>
      <c r="DT113" s="329"/>
      <c r="DU113" s="329"/>
      <c r="DV113" s="329"/>
      <c r="DW113" s="329"/>
      <c r="DX113" s="329"/>
      <c r="DY113" s="329"/>
      <c r="DZ113" s="329"/>
      <c r="EA113" s="330"/>
      <c r="EB113" s="334"/>
      <c r="EC113" s="335"/>
      <c r="ED113" s="335"/>
      <c r="EE113" s="335"/>
      <c r="EF113" s="335"/>
      <c r="EG113" s="335"/>
      <c r="EH113" s="335"/>
      <c r="EI113" s="335"/>
      <c r="EJ113" s="335"/>
      <c r="EK113" s="335"/>
      <c r="EL113" s="335"/>
      <c r="EM113" s="335"/>
      <c r="EN113" s="335"/>
      <c r="EO113" s="335"/>
      <c r="EP113" s="335"/>
      <c r="EQ113" s="335"/>
      <c r="ER113" s="335"/>
      <c r="ES113" s="336"/>
      <c r="ET113" s="334"/>
      <c r="EU113" s="335"/>
      <c r="EV113" s="335"/>
      <c r="EW113" s="335"/>
      <c r="EX113" s="335"/>
      <c r="EY113" s="335"/>
      <c r="EZ113" s="335"/>
      <c r="FA113" s="335"/>
      <c r="FB113" s="335"/>
      <c r="FC113" s="335"/>
      <c r="FD113" s="335"/>
      <c r="FE113" s="335"/>
      <c r="FF113" s="335"/>
      <c r="FG113" s="335"/>
      <c r="FH113" s="335"/>
      <c r="FI113" s="335"/>
      <c r="FJ113" s="335"/>
      <c r="FK113" s="336"/>
      <c r="FM113" s="238"/>
      <c r="FN113" s="239"/>
      <c r="FO113" s="239"/>
      <c r="FP113" s="239"/>
      <c r="FQ113" s="239"/>
      <c r="FR113" s="239"/>
      <c r="FS113" s="239"/>
      <c r="FT113" s="239"/>
      <c r="FU113" s="239"/>
      <c r="FV113" s="239"/>
      <c r="FW113" s="239"/>
      <c r="FX113" s="239"/>
      <c r="FY113" s="239"/>
      <c r="FZ113" s="239"/>
      <c r="GA113" s="239"/>
      <c r="GB113" s="239"/>
      <c r="GC113" s="239"/>
      <c r="GD113" s="240"/>
    </row>
    <row r="114" spans="1:186" ht="15" customHeight="1" thickBot="1">
      <c r="A114" s="135" t="s">
        <v>211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6"/>
      <c r="BZ114" s="65" t="s">
        <v>104</v>
      </c>
      <c r="CA114" s="66"/>
      <c r="CB114" s="66"/>
      <c r="CC114" s="66"/>
      <c r="CD114" s="66"/>
      <c r="CE114" s="66"/>
      <c r="CF114" s="66"/>
      <c r="CG114" s="97">
        <v>610</v>
      </c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324">
        <f>дс2!CR114+'дс 9'!CR114:DI114+'дс 15'!CR114:DI114+'дс 16'!CR114:DI114+'дс 23'!CR114:DI114+'дс 25'!CR114:DI114+'дс 34'!CR114:DI114+'дс 36'!CR114:DI114+'дс 39'!CR114:DI114+'дс 40'!CR114:DI114+'дс 41'!CR114:DI114+'дс 42'!CR114:DI114+'дс 44'!CR114:DI114+'дс 46'!CR114:DI114+'шк 1'!CR114:DI114+'шк 2'!CR114:DI114+'шк 4'!CR114:DI114+'шк 5'!CR114:DI114+'шк Оремиф'!CR114:DI114+УПК!CR114+ППМС!CR114</f>
        <v>13989230.609999998</v>
      </c>
      <c r="CS114" s="324"/>
      <c r="CT114" s="324"/>
      <c r="CU114" s="324"/>
      <c r="CV114" s="324"/>
      <c r="CW114" s="324"/>
      <c r="CX114" s="324"/>
      <c r="CY114" s="324"/>
      <c r="CZ114" s="324"/>
      <c r="DA114" s="324"/>
      <c r="DB114" s="324"/>
      <c r="DC114" s="324"/>
      <c r="DD114" s="324"/>
      <c r="DE114" s="324"/>
      <c r="DF114" s="324"/>
      <c r="DG114" s="324"/>
      <c r="DH114" s="324"/>
      <c r="DI114" s="324"/>
      <c r="DJ114" s="324">
        <f>дс2!DJ114+'дс 9'!DJ114:EA114+'дс 15'!DJ114:EA114+'дс 16'!DJ114:EA114+'дс 23'!DJ114:EA114+'дс 25'!DJ114:EA114+'дс 34'!DJ114:EA114+'дс 36'!DJ114:EA114+'дс 39'!DJ114:EA114+'дс 40'!DJ114:EA114+'дс 41'!DJ114:EA114+'дс 42'!DJ114:EA114+'дс 44'!DJ114:EA114+'дс 46'!DJ114:EA114+'шк 1'!DJ114:EA114+'шк 2'!DJ114:EA114+'шк 4'!DJ114:EA114+'шк 5'!DJ114:EA114+'шк Оремиф'!DJ114:EA114+УПК!DJ114+ППМС!DJ114</f>
        <v>481585023.82999998</v>
      </c>
      <c r="DK114" s="324"/>
      <c r="DL114" s="324"/>
      <c r="DM114" s="324"/>
      <c r="DN114" s="324"/>
      <c r="DO114" s="324"/>
      <c r="DP114" s="324"/>
      <c r="DQ114" s="324"/>
      <c r="DR114" s="324"/>
      <c r="DS114" s="324"/>
      <c r="DT114" s="324"/>
      <c r="DU114" s="324"/>
      <c r="DV114" s="324"/>
      <c r="DW114" s="324"/>
      <c r="DX114" s="324"/>
      <c r="DY114" s="324"/>
      <c r="DZ114" s="324"/>
      <c r="EA114" s="324"/>
      <c r="EB114" s="254">
        <f>дс2!EB114+'дс 9'!EB114:ES114+'дс 15'!EB114:ES114+'дс 16'!EB114:ES114+'дс 23'!EB114:ES114+'дс 25'!EB114:ES114+'дс 34'!EB114:ES114+'дс 36'!EB114:ES114+'дс 39'!EB114:ES114+'дс 40'!EB114:ES114+'дс 41'!EB114:ES114+'дс 42'!EB114:ES114+'дс 44'!EB114:ES114+'дс 46'!EB114:ES114+'шк 1'!EB114:ES114+'шк 2'!EB114:ES114+'шк 4'!EB114:ES114+'шк 5'!EB114:ES114+'шк Оремиф'!EB114:ES114+УПК!EB114+ППМС!EB114</f>
        <v>0</v>
      </c>
      <c r="EC114" s="254"/>
      <c r="ED114" s="254"/>
      <c r="EE114" s="254"/>
      <c r="EF114" s="254"/>
      <c r="EG114" s="254"/>
      <c r="EH114" s="254"/>
      <c r="EI114" s="254"/>
      <c r="EJ114" s="254"/>
      <c r="EK114" s="254"/>
      <c r="EL114" s="254"/>
      <c r="EM114" s="254"/>
      <c r="EN114" s="254"/>
      <c r="EO114" s="254"/>
      <c r="EP114" s="254"/>
      <c r="EQ114" s="254"/>
      <c r="ER114" s="254"/>
      <c r="ES114" s="254"/>
      <c r="ET114" s="254">
        <f>дс2!ET114+'дс 9'!ET114:FK114+'дс 15'!ET114:FK114+'дс 16'!ET114:FK114+'дс 23'!ET114:FK114+'дс 25'!ET114:FK114+'дс 34'!ET114:FK114+'дс 36'!ET114:FK114+'дс 39'!ET114:FK114+'дс 40'!ET114:FK114+'дс 41'!ET114:FK114+'дс 42'!ET114:FK114+'дс 44'!ET114:FK114+'дс 46'!ET114:FK114+'шк 1'!ET114:FK114+'шк 2'!ET114:FK114+'шк 4'!ET114:FK114+'шк 5'!ET114:FK114+'шк Оремиф'!ET114:FK114+УПК!ET114+ППМС!ET114</f>
        <v>495574254.43999994</v>
      </c>
      <c r="EU114" s="254"/>
      <c r="EV114" s="254"/>
      <c r="EW114" s="254"/>
      <c r="EX114" s="254"/>
      <c r="EY114" s="254"/>
      <c r="EZ114" s="254"/>
      <c r="FA114" s="254"/>
      <c r="FB114" s="254"/>
      <c r="FC114" s="254"/>
      <c r="FD114" s="254"/>
      <c r="FE114" s="254"/>
      <c r="FF114" s="254"/>
      <c r="FG114" s="254"/>
      <c r="FH114" s="254"/>
      <c r="FI114" s="254"/>
      <c r="FJ114" s="254"/>
      <c r="FK114" s="254"/>
      <c r="FM114" s="250">
        <v>481585023.82999998</v>
      </c>
      <c r="FN114" s="250"/>
      <c r="FO114" s="250"/>
      <c r="FP114" s="250"/>
      <c r="FQ114" s="250"/>
      <c r="FR114" s="250"/>
      <c r="FS114" s="250"/>
      <c r="FT114" s="250"/>
      <c r="FU114" s="250"/>
      <c r="FV114" s="250"/>
      <c r="FW114" s="250"/>
      <c r="FX114" s="250"/>
      <c r="FY114" s="250"/>
      <c r="FZ114" s="250"/>
      <c r="GA114" s="250"/>
      <c r="GB114" s="250"/>
      <c r="GC114" s="250"/>
      <c r="GD114" s="250"/>
    </row>
    <row r="115" spans="1:186" ht="15" customHeight="1" thickBot="1">
      <c r="A115" s="126" t="s">
        <v>212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7"/>
      <c r="BZ115" s="65" t="s">
        <v>105</v>
      </c>
      <c r="CA115" s="66"/>
      <c r="CB115" s="66"/>
      <c r="CC115" s="66"/>
      <c r="CD115" s="66"/>
      <c r="CE115" s="66"/>
      <c r="CF115" s="66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254">
        <f>дс2!CR115+'дс 9'!CR115:DI115+'дс 15'!CR115:DI115+'дс 16'!CR115:DI115+'дс 23'!CR115:DI115+'дс 25'!CR115:DI115+'дс 34'!CR115:DI115+'дс 36'!CR115:DI115+'дс 39'!CR115:DI115+'дс 40'!CR115:DI115+'дс 41'!CR115:DI115+'дс 42'!CR115:DI115+'дс 44'!CR115:DI115+'дс 46'!CR115:DI115+'шк 1'!CR115:DI115+'шк 2'!CR115:DI115+'шк 4'!CR115:DI115+'шк 5'!CR115:DI115+'шк Оремиф'!CR115:DI115+УПК!CR115+ППМС!CR115</f>
        <v>0</v>
      </c>
      <c r="CS115" s="254"/>
      <c r="CT115" s="254"/>
      <c r="CU115" s="254"/>
      <c r="CV115" s="254"/>
      <c r="CW115" s="254"/>
      <c r="CX115" s="254"/>
      <c r="CY115" s="254"/>
      <c r="CZ115" s="254"/>
      <c r="DA115" s="254"/>
      <c r="DB115" s="254"/>
      <c r="DC115" s="254"/>
      <c r="DD115" s="254"/>
      <c r="DE115" s="254"/>
      <c r="DF115" s="254"/>
      <c r="DG115" s="254"/>
      <c r="DH115" s="254"/>
      <c r="DI115" s="254"/>
      <c r="DJ115" s="254">
        <f>дс2!DJ115+'дс 9'!DJ115:EA115+'дс 15'!DJ115:EA115+'дс 16'!DJ115:EA115+'дс 23'!DJ115:EA115+'дс 25'!DJ115:EA115+'дс 34'!DJ115:EA115+'дс 36'!DJ115:EA115+'дс 39'!DJ115:EA115+'дс 40'!DJ115:EA115+'дс 41'!DJ115:EA115+'дс 42'!DJ115:EA115+'дс 44'!DJ115:EA115+'дс 46'!DJ115:EA115+'шк 1'!DJ115:EA115+'шк 2'!DJ115:EA115+'шк 4'!DJ115:EA115+'шк 5'!DJ115:EA115+'шк Оремиф'!DJ115:EA115+УПК!DJ115+ППМС!DJ115</f>
        <v>0</v>
      </c>
      <c r="DK115" s="254"/>
      <c r="DL115" s="254"/>
      <c r="DM115" s="254"/>
      <c r="DN115" s="254"/>
      <c r="DO115" s="254"/>
      <c r="DP115" s="254"/>
      <c r="DQ115" s="254"/>
      <c r="DR115" s="254"/>
      <c r="DS115" s="254"/>
      <c r="DT115" s="254"/>
      <c r="DU115" s="254"/>
      <c r="DV115" s="254"/>
      <c r="DW115" s="254"/>
      <c r="DX115" s="254"/>
      <c r="DY115" s="254"/>
      <c r="DZ115" s="254"/>
      <c r="EA115" s="254"/>
      <c r="EB115" s="254">
        <f>дс2!EB115+'дс 9'!EB115:ES115+'дс 15'!EB115:ES115+'дс 16'!EB115:ES115+'дс 23'!EB115:ES115+'дс 25'!EB115:ES115+'дс 34'!EB115:ES115+'дс 36'!EB115:ES115+'дс 39'!EB115:ES115+'дс 40'!EB115:ES115+'дс 41'!EB115:ES115+'дс 42'!EB115:ES115+'дс 44'!EB115:ES115+'дс 46'!EB115:ES115+'шк 1'!EB115:ES115+'шк 2'!EB115:ES115+'шк 4'!EB115:ES115+'шк 5'!EB115:ES115+'шк Оремиф'!EB115:ES115+УПК!EB115+ППМС!EB115</f>
        <v>0</v>
      </c>
      <c r="EC115" s="254"/>
      <c r="ED115" s="254"/>
      <c r="EE115" s="254"/>
      <c r="EF115" s="254"/>
      <c r="EG115" s="254"/>
      <c r="EH115" s="254"/>
      <c r="EI115" s="254"/>
      <c r="EJ115" s="254"/>
      <c r="EK115" s="254"/>
      <c r="EL115" s="254"/>
      <c r="EM115" s="254"/>
      <c r="EN115" s="254"/>
      <c r="EO115" s="254"/>
      <c r="EP115" s="254"/>
      <c r="EQ115" s="254"/>
      <c r="ER115" s="254"/>
      <c r="ES115" s="254"/>
      <c r="ET115" s="254">
        <f>дс2!ET115+'дс 9'!ET115:FK115+'дс 15'!ET115:FK115+'дс 16'!ET115:FK115+'дс 23'!ET115:FK115+'дс 25'!ET115:FK115+'дс 34'!ET115:FK115+'дс 36'!ET115:FK115+'дс 39'!ET115:FK115+'дс 40'!ET115:FK115+'дс 41'!ET115:FK115+'дс 42'!ET115:FK115+'дс 44'!ET115:FK115+'дс 46'!ET115:FK115+'шк 1'!ET115:FK115+'шк 2'!ET115:FK115+'шк 4'!ET115:FK115+'шк 5'!ET115:FK115+'шк Оремиф'!ET115:FK115+УПК!ET115+ППМС!ET115</f>
        <v>0</v>
      </c>
      <c r="EU115" s="254"/>
      <c r="EV115" s="254"/>
      <c r="EW115" s="254"/>
      <c r="EX115" s="254"/>
      <c r="EY115" s="254"/>
      <c r="EZ115" s="254"/>
      <c r="FA115" s="254"/>
      <c r="FB115" s="254"/>
      <c r="FC115" s="254"/>
      <c r="FD115" s="254"/>
      <c r="FE115" s="254"/>
      <c r="FF115" s="254"/>
      <c r="FG115" s="254"/>
      <c r="FH115" s="254"/>
      <c r="FI115" s="254"/>
      <c r="FJ115" s="254"/>
      <c r="FK115" s="254"/>
      <c r="FM115" s="233">
        <f>FM116-FM118</f>
        <v>0</v>
      </c>
      <c r="FN115" s="233"/>
      <c r="FO115" s="233"/>
      <c r="FP115" s="233"/>
      <c r="FQ115" s="233"/>
      <c r="FR115" s="233"/>
      <c r="FS115" s="233"/>
      <c r="FT115" s="233"/>
      <c r="FU115" s="233"/>
      <c r="FV115" s="233"/>
      <c r="FW115" s="233"/>
      <c r="FX115" s="233"/>
      <c r="FY115" s="233"/>
      <c r="FZ115" s="233"/>
      <c r="GA115" s="233"/>
      <c r="GB115" s="233"/>
      <c r="GC115" s="233"/>
      <c r="GD115" s="233"/>
    </row>
    <row r="116" spans="1:186" ht="12" customHeight="1">
      <c r="A116" s="128" t="s">
        <v>23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9"/>
      <c r="BZ116" s="79" t="s">
        <v>106</v>
      </c>
      <c r="CA116" s="80"/>
      <c r="CB116" s="80"/>
      <c r="CC116" s="80"/>
      <c r="CD116" s="80"/>
      <c r="CE116" s="80"/>
      <c r="CF116" s="81"/>
      <c r="CG116" s="73">
        <v>520</v>
      </c>
      <c r="CH116" s="74"/>
      <c r="CI116" s="74"/>
      <c r="CJ116" s="74"/>
      <c r="CK116" s="74"/>
      <c r="CL116" s="74"/>
      <c r="CM116" s="74"/>
      <c r="CN116" s="74"/>
      <c r="CO116" s="74"/>
      <c r="CP116" s="74"/>
      <c r="CQ116" s="75"/>
      <c r="CR116" s="331">
        <f>дс2!CR116+'дс 9'!CR116:DI116+'дс 15'!CR116:DI116+'дс 16'!CR116:DI116+'дс 23'!CR116:DI116+'дс 25'!CR116:DI116+'дс 34'!CR116:DI116+'дс 36'!CR116:DI116+'дс 39'!CR116:DI116+'дс 40'!CR116:DI116+'дс 41'!CR116:DI116+'дс 42'!CR116:DI116+'дс 44'!CR116:DI116+'дс 46'!CR116:DI116+'шк 1'!CR116:DI116+'шк 2'!CR116:DI116+'шк 4'!CR116:DI116+'шк 5'!CR116:DI116+'шк Оремиф'!CR116:DI116+УПК!CR116+ППМС!CR116</f>
        <v>0</v>
      </c>
      <c r="CS116" s="332"/>
      <c r="CT116" s="332"/>
      <c r="CU116" s="332"/>
      <c r="CV116" s="332"/>
      <c r="CW116" s="332"/>
      <c r="CX116" s="332"/>
      <c r="CY116" s="332"/>
      <c r="CZ116" s="332"/>
      <c r="DA116" s="332"/>
      <c r="DB116" s="332"/>
      <c r="DC116" s="332"/>
      <c r="DD116" s="332"/>
      <c r="DE116" s="332"/>
      <c r="DF116" s="332"/>
      <c r="DG116" s="332"/>
      <c r="DH116" s="332"/>
      <c r="DI116" s="333"/>
      <c r="DJ116" s="331">
        <f>дс2!DJ116+'дс 9'!DJ116:EA116+'дс 15'!DJ116:EA116+'дс 16'!DJ116:EA116+'дс 23'!DJ116:EA116+'дс 25'!DJ116:EA116+'дс 34'!DJ116:EA116+'дс 36'!DJ116:EA116+'дс 39'!DJ116:EA116+'дс 40'!DJ116:EA116+'дс 41'!DJ116:EA116+'дс 42'!DJ116:EA116+'дс 44'!DJ116:EA116+'дс 46'!DJ116:EA116+'шк 1'!DJ116:EA116+'шк 2'!DJ116:EA116+'шк 4'!DJ116:EA116+'шк 5'!DJ116:EA116+'шк Оремиф'!DJ116:EA116+УПК!DJ116+ППМС!DJ116</f>
        <v>0</v>
      </c>
      <c r="DK116" s="332"/>
      <c r="DL116" s="332"/>
      <c r="DM116" s="332"/>
      <c r="DN116" s="332"/>
      <c r="DO116" s="332"/>
      <c r="DP116" s="332"/>
      <c r="DQ116" s="332"/>
      <c r="DR116" s="332"/>
      <c r="DS116" s="332"/>
      <c r="DT116" s="332"/>
      <c r="DU116" s="332"/>
      <c r="DV116" s="332"/>
      <c r="DW116" s="332"/>
      <c r="DX116" s="332"/>
      <c r="DY116" s="332"/>
      <c r="DZ116" s="332"/>
      <c r="EA116" s="333"/>
      <c r="EB116" s="331">
        <f>дс2!EB116+'дс 9'!EB116:ES116+'дс 15'!EB116:ES116+'дс 16'!EB116:ES116+'дс 23'!EB116:ES116+'дс 25'!EB116:ES116+'дс 34'!EB116:ES116+'дс 36'!EB116:ES116+'дс 39'!EB116:ES116+'дс 40'!EB116:ES116+'дс 41'!EB116:ES116+'дс 42'!EB116:ES116+'дс 44'!EB116:ES116+'дс 46'!EB116:ES116+'шк 1'!EB116:ES116+'шк 2'!EB116:ES116+'шк 4'!EB116:ES116+'шк 5'!EB116:ES116+'шк Оремиф'!EB116:ES116+УПК!EB116+ППМС!EB116</f>
        <v>0</v>
      </c>
      <c r="EC116" s="332"/>
      <c r="ED116" s="332"/>
      <c r="EE116" s="332"/>
      <c r="EF116" s="332"/>
      <c r="EG116" s="332"/>
      <c r="EH116" s="332"/>
      <c r="EI116" s="332"/>
      <c r="EJ116" s="332"/>
      <c r="EK116" s="332"/>
      <c r="EL116" s="332"/>
      <c r="EM116" s="332"/>
      <c r="EN116" s="332"/>
      <c r="EO116" s="332"/>
      <c r="EP116" s="332"/>
      <c r="EQ116" s="332"/>
      <c r="ER116" s="332"/>
      <c r="ES116" s="333"/>
      <c r="ET116" s="331">
        <f>дс2!ET116+'дс 9'!ET116:FK116+'дс 15'!ET116:FK116+'дс 16'!ET116:FK116+'дс 23'!ET116:FK116+'дс 25'!ET116:FK116+'дс 34'!ET116:FK116+'дс 36'!ET116:FK116+'дс 39'!ET116:FK116+'дс 40'!ET116:FK116+'дс 41'!ET116:FK116+'дс 42'!ET116:FK116+'дс 44'!ET116:FK116+'дс 46'!ET116:FK116+'шк 1'!ET116:FK116+'шк 2'!ET116:FK116+'шк 4'!ET116:FK116+'шк 5'!ET116:FK116+'шк Оремиф'!ET116:FK116+УПК!ET116+ППМС!ET116</f>
        <v>0</v>
      </c>
      <c r="EU116" s="332"/>
      <c r="EV116" s="332"/>
      <c r="EW116" s="332"/>
      <c r="EX116" s="332"/>
      <c r="EY116" s="332"/>
      <c r="EZ116" s="332"/>
      <c r="FA116" s="332"/>
      <c r="FB116" s="332"/>
      <c r="FC116" s="332"/>
      <c r="FD116" s="332"/>
      <c r="FE116" s="332"/>
      <c r="FF116" s="332"/>
      <c r="FG116" s="332"/>
      <c r="FH116" s="332"/>
      <c r="FI116" s="332"/>
      <c r="FJ116" s="332"/>
      <c r="FK116" s="333"/>
      <c r="FM116" s="235"/>
      <c r="FN116" s="236"/>
      <c r="FO116" s="236"/>
      <c r="FP116" s="236"/>
      <c r="FQ116" s="236"/>
      <c r="FR116" s="236"/>
      <c r="FS116" s="236"/>
      <c r="FT116" s="236"/>
      <c r="FU116" s="236"/>
      <c r="FV116" s="236"/>
      <c r="FW116" s="236"/>
      <c r="FX116" s="236"/>
      <c r="FY116" s="236"/>
      <c r="FZ116" s="236"/>
      <c r="GA116" s="236"/>
      <c r="GB116" s="236"/>
      <c r="GC116" s="236"/>
      <c r="GD116" s="237"/>
    </row>
    <row r="117" spans="1:186" ht="12" customHeight="1" thickBot="1">
      <c r="A117" s="209" t="s">
        <v>213</v>
      </c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10"/>
      <c r="BZ117" s="82"/>
      <c r="CA117" s="83"/>
      <c r="CB117" s="83"/>
      <c r="CC117" s="83"/>
      <c r="CD117" s="83"/>
      <c r="CE117" s="83"/>
      <c r="CF117" s="84"/>
      <c r="CG117" s="76"/>
      <c r="CH117" s="77"/>
      <c r="CI117" s="77"/>
      <c r="CJ117" s="77"/>
      <c r="CK117" s="77"/>
      <c r="CL117" s="77"/>
      <c r="CM117" s="77"/>
      <c r="CN117" s="77"/>
      <c r="CO117" s="77"/>
      <c r="CP117" s="77"/>
      <c r="CQ117" s="78"/>
      <c r="CR117" s="334"/>
      <c r="CS117" s="335"/>
      <c r="CT117" s="335"/>
      <c r="CU117" s="335"/>
      <c r="CV117" s="335"/>
      <c r="CW117" s="335"/>
      <c r="CX117" s="335"/>
      <c r="CY117" s="335"/>
      <c r="CZ117" s="335"/>
      <c r="DA117" s="335"/>
      <c r="DB117" s="335"/>
      <c r="DC117" s="335"/>
      <c r="DD117" s="335"/>
      <c r="DE117" s="335"/>
      <c r="DF117" s="335"/>
      <c r="DG117" s="335"/>
      <c r="DH117" s="335"/>
      <c r="DI117" s="336"/>
      <c r="DJ117" s="334"/>
      <c r="DK117" s="335"/>
      <c r="DL117" s="335"/>
      <c r="DM117" s="335"/>
      <c r="DN117" s="335"/>
      <c r="DO117" s="335"/>
      <c r="DP117" s="335"/>
      <c r="DQ117" s="335"/>
      <c r="DR117" s="335"/>
      <c r="DS117" s="335"/>
      <c r="DT117" s="335"/>
      <c r="DU117" s="335"/>
      <c r="DV117" s="335"/>
      <c r="DW117" s="335"/>
      <c r="DX117" s="335"/>
      <c r="DY117" s="335"/>
      <c r="DZ117" s="335"/>
      <c r="EA117" s="336"/>
      <c r="EB117" s="334"/>
      <c r="EC117" s="335"/>
      <c r="ED117" s="335"/>
      <c r="EE117" s="335"/>
      <c r="EF117" s="335"/>
      <c r="EG117" s="335"/>
      <c r="EH117" s="335"/>
      <c r="EI117" s="335"/>
      <c r="EJ117" s="335"/>
      <c r="EK117" s="335"/>
      <c r="EL117" s="335"/>
      <c r="EM117" s="335"/>
      <c r="EN117" s="335"/>
      <c r="EO117" s="335"/>
      <c r="EP117" s="335"/>
      <c r="EQ117" s="335"/>
      <c r="ER117" s="335"/>
      <c r="ES117" s="336"/>
      <c r="ET117" s="334"/>
      <c r="EU117" s="335"/>
      <c r="EV117" s="335"/>
      <c r="EW117" s="335"/>
      <c r="EX117" s="335"/>
      <c r="EY117" s="335"/>
      <c r="EZ117" s="335"/>
      <c r="FA117" s="335"/>
      <c r="FB117" s="335"/>
      <c r="FC117" s="335"/>
      <c r="FD117" s="335"/>
      <c r="FE117" s="335"/>
      <c r="FF117" s="335"/>
      <c r="FG117" s="335"/>
      <c r="FH117" s="335"/>
      <c r="FI117" s="335"/>
      <c r="FJ117" s="335"/>
      <c r="FK117" s="336"/>
      <c r="FM117" s="238"/>
      <c r="FN117" s="239"/>
      <c r="FO117" s="239"/>
      <c r="FP117" s="239"/>
      <c r="FQ117" s="239"/>
      <c r="FR117" s="239"/>
      <c r="FS117" s="239"/>
      <c r="FT117" s="239"/>
      <c r="FU117" s="239"/>
      <c r="FV117" s="239"/>
      <c r="FW117" s="239"/>
      <c r="FX117" s="239"/>
      <c r="FY117" s="239"/>
      <c r="FZ117" s="239"/>
      <c r="GA117" s="239"/>
      <c r="GB117" s="239"/>
      <c r="GC117" s="239"/>
      <c r="GD117" s="240"/>
    </row>
    <row r="118" spans="1:186" ht="15" customHeight="1" thickBot="1">
      <c r="A118" s="211" t="s">
        <v>214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2"/>
      <c r="BZ118" s="65" t="s">
        <v>107</v>
      </c>
      <c r="CA118" s="66"/>
      <c r="CB118" s="66"/>
      <c r="CC118" s="66"/>
      <c r="CD118" s="66"/>
      <c r="CE118" s="66"/>
      <c r="CF118" s="66"/>
      <c r="CG118" s="97">
        <v>620</v>
      </c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254">
        <f>дс2!CR118+'дс 9'!CR118:DI118+'дс 15'!CR118:DI118+'дс 16'!CR118:DI118+'дс 23'!CR118:DI118+'дс 25'!CR118:DI118+'дс 34'!CR118:DI118+'дс 36'!CR118:DI118+'дс 39'!CR118:DI118+'дс 40'!CR118:DI118+'дс 41'!CR118:DI118+'дс 42'!CR118:DI118+'дс 44'!CR118:DI118+'дс 46'!CR118:DI118+'шк 1'!CR118:DI118+'шк 2'!CR118:DI118+'шк 4'!CR118:DI118+'шк 5'!CR118:DI118+'шк Оремиф'!CR118:DI118+УПК!CR118+ППМС!CR118</f>
        <v>0</v>
      </c>
      <c r="CS118" s="254"/>
      <c r="CT118" s="254"/>
      <c r="CU118" s="254"/>
      <c r="CV118" s="254"/>
      <c r="CW118" s="254"/>
      <c r="CX118" s="254"/>
      <c r="CY118" s="254"/>
      <c r="CZ118" s="254"/>
      <c r="DA118" s="254"/>
      <c r="DB118" s="254"/>
      <c r="DC118" s="254"/>
      <c r="DD118" s="254"/>
      <c r="DE118" s="254"/>
      <c r="DF118" s="254"/>
      <c r="DG118" s="254"/>
      <c r="DH118" s="254"/>
      <c r="DI118" s="254"/>
      <c r="DJ118" s="254">
        <f>дс2!DJ118+'дс 9'!DJ118:EA118+'дс 15'!DJ118:EA118+'дс 16'!DJ118:EA118+'дс 23'!DJ118:EA118+'дс 25'!DJ118:EA118+'дс 34'!DJ118:EA118+'дс 36'!DJ118:EA118+'дс 39'!DJ118:EA118+'дс 40'!DJ118:EA118+'дс 41'!DJ118:EA118+'дс 42'!DJ118:EA118+'дс 44'!DJ118:EA118+'дс 46'!DJ118:EA118+'шк 1'!DJ118:EA118+'шк 2'!DJ118:EA118+'шк 4'!DJ118:EA118+'шк 5'!DJ118:EA118+'шк Оремиф'!DJ118:EA118+УПК!DJ118+ППМС!DJ118</f>
        <v>0</v>
      </c>
      <c r="DK118" s="254"/>
      <c r="DL118" s="254"/>
      <c r="DM118" s="254"/>
      <c r="DN118" s="254"/>
      <c r="DO118" s="254"/>
      <c r="DP118" s="254"/>
      <c r="DQ118" s="254"/>
      <c r="DR118" s="254"/>
      <c r="DS118" s="254"/>
      <c r="DT118" s="254"/>
      <c r="DU118" s="254"/>
      <c r="DV118" s="254"/>
      <c r="DW118" s="254"/>
      <c r="DX118" s="254"/>
      <c r="DY118" s="254"/>
      <c r="DZ118" s="254"/>
      <c r="EA118" s="254"/>
      <c r="EB118" s="254">
        <f>дс2!EB118+'дс 9'!EB118:ES118+'дс 15'!EB118:ES118+'дс 16'!EB118:ES118+'дс 23'!EB118:ES118+'дс 25'!EB118:ES118+'дс 34'!EB118:ES118+'дс 36'!EB118:ES118+'дс 39'!EB118:ES118+'дс 40'!EB118:ES118+'дс 41'!EB118:ES118+'дс 42'!EB118:ES118+'дс 44'!EB118:ES118+'дс 46'!EB118:ES118+'шк 1'!EB118:ES118+'шк 2'!EB118:ES118+'шк 4'!EB118:ES118+'шк 5'!EB118:ES118+'шк Оремиф'!EB118:ES118+УПК!EB118+ППМС!EB118</f>
        <v>0</v>
      </c>
      <c r="EC118" s="254"/>
      <c r="ED118" s="254"/>
      <c r="EE118" s="254"/>
      <c r="EF118" s="254"/>
      <c r="EG118" s="254"/>
      <c r="EH118" s="254"/>
      <c r="EI118" s="254"/>
      <c r="EJ118" s="254"/>
      <c r="EK118" s="254"/>
      <c r="EL118" s="254"/>
      <c r="EM118" s="254"/>
      <c r="EN118" s="254"/>
      <c r="EO118" s="254"/>
      <c r="EP118" s="254"/>
      <c r="EQ118" s="254"/>
      <c r="ER118" s="254"/>
      <c r="ES118" s="254"/>
      <c r="ET118" s="254">
        <f>дс2!ET118+'дс 9'!ET118:FK118+'дс 15'!ET118:FK118+'дс 16'!ET118:FK118+'дс 23'!ET118:FK118+'дс 25'!ET118:FK118+'дс 34'!ET118:FK118+'дс 36'!ET118:FK118+'дс 39'!ET118:FK118+'дс 40'!ET118:FK118+'дс 41'!ET118:FK118+'дс 42'!ET118:FK118+'дс 44'!ET118:FK118+'дс 46'!ET118:FK118+'шк 1'!ET118:FK118+'шк 2'!ET118:FK118+'шк 4'!ET118:FK118+'шк 5'!ET118:FK118+'шк Оремиф'!ET118:FK118+УПК!ET118+ППМС!ET118</f>
        <v>0</v>
      </c>
      <c r="EU118" s="254"/>
      <c r="EV118" s="254"/>
      <c r="EW118" s="254"/>
      <c r="EX118" s="254"/>
      <c r="EY118" s="254"/>
      <c r="EZ118" s="254"/>
      <c r="FA118" s="254"/>
      <c r="FB118" s="254"/>
      <c r="FC118" s="254"/>
      <c r="FD118" s="254"/>
      <c r="FE118" s="254"/>
      <c r="FF118" s="254"/>
      <c r="FG118" s="254"/>
      <c r="FH118" s="254"/>
      <c r="FI118" s="254"/>
      <c r="FJ118" s="254"/>
      <c r="FK118" s="254"/>
      <c r="FM118" s="250"/>
      <c r="FN118" s="250"/>
      <c r="FO118" s="250"/>
      <c r="FP118" s="250"/>
      <c r="FQ118" s="250"/>
      <c r="FR118" s="250"/>
      <c r="FS118" s="250"/>
      <c r="FT118" s="250"/>
      <c r="FU118" s="250"/>
      <c r="FV118" s="250"/>
      <c r="FW118" s="250"/>
      <c r="FX118" s="250"/>
      <c r="FY118" s="250"/>
      <c r="FZ118" s="250"/>
      <c r="GA118" s="250"/>
      <c r="GB118" s="250"/>
      <c r="GC118" s="250"/>
      <c r="GD118" s="250"/>
    </row>
    <row r="119" spans="1:186" ht="15" customHeight="1" thickBot="1">
      <c r="A119" s="126" t="s">
        <v>96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7"/>
      <c r="BZ119" s="65" t="s">
        <v>108</v>
      </c>
      <c r="CA119" s="66"/>
      <c r="CB119" s="66"/>
      <c r="CC119" s="66"/>
      <c r="CD119" s="66"/>
      <c r="CE119" s="66"/>
      <c r="CF119" s="66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254">
        <f>дс2!CR119+'дс 9'!CR119:DI119+'дс 15'!CR119:DI119+'дс 16'!CR119:DI119+'дс 23'!CR119:DI119+'дс 25'!CR119:DI119+'дс 34'!CR119:DI119+'дс 36'!CR119:DI119+'дс 39'!CR119:DI119+'дс 40'!CR119:DI119+'дс 41'!CR119:DI119+'дс 42'!CR119:DI119+'дс 44'!CR119:DI119+'дс 46'!CR119:DI119+'шк 1'!CR119:DI119+'шк 2'!CR119:DI119+'шк 4'!CR119:DI119+'шк 5'!CR119:DI119+'шк Оремиф'!CR119:DI119+УПК!CR119+ППМС!CR119</f>
        <v>0</v>
      </c>
      <c r="CS119" s="254"/>
      <c r="CT119" s="254"/>
      <c r="CU119" s="254"/>
      <c r="CV119" s="254"/>
      <c r="CW119" s="254"/>
      <c r="CX119" s="254"/>
      <c r="CY119" s="254"/>
      <c r="CZ119" s="254"/>
      <c r="DA119" s="254"/>
      <c r="DB119" s="254"/>
      <c r="DC119" s="254"/>
      <c r="DD119" s="254"/>
      <c r="DE119" s="254"/>
      <c r="DF119" s="254"/>
      <c r="DG119" s="254"/>
      <c r="DH119" s="254"/>
      <c r="DI119" s="254"/>
      <c r="DJ119" s="254">
        <f>дс2!DJ119+'дс 9'!DJ119:EA119+'дс 15'!DJ119:EA119+'дс 16'!DJ119:EA119+'дс 23'!DJ119:EA119+'дс 25'!DJ119:EA119+'дс 34'!DJ119:EA119+'дс 36'!DJ119:EA119+'дс 39'!DJ119:EA119+'дс 40'!DJ119:EA119+'дс 41'!DJ119:EA119+'дс 42'!DJ119:EA119+'дс 44'!DJ119:EA119+'дс 46'!DJ119:EA119+'шк 1'!DJ119:EA119+'шк 2'!DJ119:EA119+'шк 4'!DJ119:EA119+'шк 5'!DJ119:EA119+'шк Оремиф'!DJ119:EA119+УПК!DJ119+ППМС!DJ119</f>
        <v>0</v>
      </c>
      <c r="DK119" s="254"/>
      <c r="DL119" s="254"/>
      <c r="DM119" s="254"/>
      <c r="DN119" s="254"/>
      <c r="DO119" s="254"/>
      <c r="DP119" s="254"/>
      <c r="DQ119" s="254"/>
      <c r="DR119" s="254"/>
      <c r="DS119" s="254"/>
      <c r="DT119" s="254"/>
      <c r="DU119" s="254"/>
      <c r="DV119" s="254"/>
      <c r="DW119" s="254"/>
      <c r="DX119" s="254"/>
      <c r="DY119" s="254"/>
      <c r="DZ119" s="254"/>
      <c r="EA119" s="254"/>
      <c r="EB119" s="254">
        <f>дс2!EB119+'дс 9'!EB119:ES119+'дс 15'!EB119:ES119+'дс 16'!EB119:ES119+'дс 23'!EB119:ES119+'дс 25'!EB119:ES119+'дс 34'!EB119:ES119+'дс 36'!EB119:ES119+'дс 39'!EB119:ES119+'дс 40'!EB119:ES119+'дс 41'!EB119:ES119+'дс 42'!EB119:ES119+'дс 44'!EB119:ES119+'дс 46'!EB119:ES119+'шк 1'!EB119:ES119+'шк 2'!EB119:ES119+'шк 4'!EB119:ES119+'шк 5'!EB119:ES119+'шк Оремиф'!EB119:ES119+УПК!EB119+ППМС!EB119</f>
        <v>0</v>
      </c>
      <c r="EC119" s="254"/>
      <c r="ED119" s="254"/>
      <c r="EE119" s="254"/>
      <c r="EF119" s="254"/>
      <c r="EG119" s="254"/>
      <c r="EH119" s="254"/>
      <c r="EI119" s="254"/>
      <c r="EJ119" s="254"/>
      <c r="EK119" s="254"/>
      <c r="EL119" s="254"/>
      <c r="EM119" s="254"/>
      <c r="EN119" s="254"/>
      <c r="EO119" s="254"/>
      <c r="EP119" s="254"/>
      <c r="EQ119" s="254"/>
      <c r="ER119" s="254"/>
      <c r="ES119" s="254"/>
      <c r="ET119" s="254">
        <f>дс2!ET119+'дс 9'!ET119:FK119+'дс 15'!ET119:FK119+'дс 16'!ET119:FK119+'дс 23'!ET119:FK119+'дс 25'!ET119:FK119+'дс 34'!ET119:FK119+'дс 36'!ET119:FK119+'дс 39'!ET119:FK119+'дс 40'!ET119:FK119+'дс 41'!ET119:FK119+'дс 42'!ET119:FK119+'дс 44'!ET119:FK119+'дс 46'!ET119:FK119+'шк 1'!ET119:FK119+'шк 2'!ET119:FK119+'шк 4'!ET119:FK119+'шк 5'!ET119:FK119+'шк Оремиф'!ET119:FK119+УПК!ET119+ППМС!ET119</f>
        <v>0</v>
      </c>
      <c r="EU119" s="254"/>
      <c r="EV119" s="254"/>
      <c r="EW119" s="254"/>
      <c r="EX119" s="254"/>
      <c r="EY119" s="254"/>
      <c r="EZ119" s="254"/>
      <c r="FA119" s="254"/>
      <c r="FB119" s="254"/>
      <c r="FC119" s="254"/>
      <c r="FD119" s="254"/>
      <c r="FE119" s="254"/>
      <c r="FF119" s="254"/>
      <c r="FG119" s="254"/>
      <c r="FH119" s="254"/>
      <c r="FI119" s="254"/>
      <c r="FJ119" s="254"/>
      <c r="FK119" s="254"/>
      <c r="FM119" s="233">
        <f>FM120-FM122</f>
        <v>0</v>
      </c>
      <c r="FN119" s="233"/>
      <c r="FO119" s="233"/>
      <c r="FP119" s="233"/>
      <c r="FQ119" s="233"/>
      <c r="FR119" s="233"/>
      <c r="FS119" s="233"/>
      <c r="FT119" s="233"/>
      <c r="FU119" s="233"/>
      <c r="FV119" s="233"/>
      <c r="FW119" s="233"/>
      <c r="FX119" s="233"/>
      <c r="FY119" s="233"/>
      <c r="FZ119" s="233"/>
      <c r="GA119" s="233"/>
      <c r="GB119" s="233"/>
      <c r="GC119" s="233"/>
      <c r="GD119" s="233"/>
    </row>
    <row r="120" spans="1:186" ht="12" customHeight="1">
      <c r="A120" s="128" t="s">
        <v>23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9"/>
      <c r="BZ120" s="79" t="s">
        <v>109</v>
      </c>
      <c r="CA120" s="80"/>
      <c r="CB120" s="80"/>
      <c r="CC120" s="80"/>
      <c r="CD120" s="80"/>
      <c r="CE120" s="80"/>
      <c r="CF120" s="81"/>
      <c r="CG120" s="73">
        <v>530</v>
      </c>
      <c r="CH120" s="74"/>
      <c r="CI120" s="74"/>
      <c r="CJ120" s="74"/>
      <c r="CK120" s="74"/>
      <c r="CL120" s="74"/>
      <c r="CM120" s="74"/>
      <c r="CN120" s="74"/>
      <c r="CO120" s="74"/>
      <c r="CP120" s="74"/>
      <c r="CQ120" s="75"/>
      <c r="CR120" s="331">
        <f>дс2!CR120+'дс 9'!CR120:DI120+'дс 15'!CR120:DI120+'дс 16'!CR120:DI120+'дс 23'!CR120:DI120+'дс 25'!CR120:DI120+'дс 34'!CR120:DI120+'дс 36'!CR120:DI120+'дс 39'!CR120:DI120+'дс 40'!CR120:DI120+'дс 41'!CR120:DI120+'дс 42'!CR120:DI120+'дс 44'!CR120:DI120+'дс 46'!CR120:DI120+'шк 1'!CR120:DI120+'шк 2'!CR120:DI120+'шк 4'!CR120:DI120+'шк 5'!CR120:DI120+'шк Оремиф'!CR120:DI120+УПК!CR120+ППМС!CR120</f>
        <v>0</v>
      </c>
      <c r="CS120" s="332"/>
      <c r="CT120" s="332"/>
      <c r="CU120" s="332"/>
      <c r="CV120" s="332"/>
      <c r="CW120" s="332"/>
      <c r="CX120" s="332"/>
      <c r="CY120" s="332"/>
      <c r="CZ120" s="332"/>
      <c r="DA120" s="332"/>
      <c r="DB120" s="332"/>
      <c r="DC120" s="332"/>
      <c r="DD120" s="332"/>
      <c r="DE120" s="332"/>
      <c r="DF120" s="332"/>
      <c r="DG120" s="332"/>
      <c r="DH120" s="332"/>
      <c r="DI120" s="333"/>
      <c r="DJ120" s="331">
        <f>дс2!DJ120+'дс 9'!DJ120:EA120+'дс 15'!DJ120:EA120+'дс 16'!DJ120:EA120+'дс 23'!DJ120:EA120+'дс 25'!DJ120:EA120+'дс 34'!DJ120:EA120+'дс 36'!DJ120:EA120+'дс 39'!DJ120:EA120+'дс 40'!DJ120:EA120+'дс 41'!DJ120:EA120+'дс 42'!DJ120:EA120+'дс 44'!DJ120:EA120+'дс 46'!DJ120:EA120+'шк 1'!DJ120:EA120+'шк 2'!DJ120:EA120+'шк 4'!DJ120:EA120+'шк 5'!DJ120:EA120+'шк Оремиф'!DJ120:EA120+УПК!DJ120+ППМС!DJ120</f>
        <v>0</v>
      </c>
      <c r="DK120" s="332"/>
      <c r="DL120" s="332"/>
      <c r="DM120" s="332"/>
      <c r="DN120" s="332"/>
      <c r="DO120" s="332"/>
      <c r="DP120" s="332"/>
      <c r="DQ120" s="332"/>
      <c r="DR120" s="332"/>
      <c r="DS120" s="332"/>
      <c r="DT120" s="332"/>
      <c r="DU120" s="332"/>
      <c r="DV120" s="332"/>
      <c r="DW120" s="332"/>
      <c r="DX120" s="332"/>
      <c r="DY120" s="332"/>
      <c r="DZ120" s="332"/>
      <c r="EA120" s="333"/>
      <c r="EB120" s="331">
        <f>дс2!EB120+'дс 9'!EB120:ES120+'дс 15'!EB120:ES120+'дс 16'!EB120:ES120+'дс 23'!EB120:ES120+'дс 25'!EB120:ES120+'дс 34'!EB120:ES120+'дс 36'!EB120:ES120+'дс 39'!EB120:ES120+'дс 40'!EB120:ES120+'дс 41'!EB120:ES120+'дс 42'!EB120:ES120+'дс 44'!EB120:ES120+'дс 46'!EB120:ES120+'шк 1'!EB120:ES120+'шк 2'!EB120:ES120+'шк 4'!EB120:ES120+'шк 5'!EB120:ES120+'шк Оремиф'!EB120:ES120+УПК!EB120+ППМС!EB120</f>
        <v>0</v>
      </c>
      <c r="EC120" s="332"/>
      <c r="ED120" s="332"/>
      <c r="EE120" s="332"/>
      <c r="EF120" s="332"/>
      <c r="EG120" s="332"/>
      <c r="EH120" s="332"/>
      <c r="EI120" s="332"/>
      <c r="EJ120" s="332"/>
      <c r="EK120" s="332"/>
      <c r="EL120" s="332"/>
      <c r="EM120" s="332"/>
      <c r="EN120" s="332"/>
      <c r="EO120" s="332"/>
      <c r="EP120" s="332"/>
      <c r="EQ120" s="332"/>
      <c r="ER120" s="332"/>
      <c r="ES120" s="333"/>
      <c r="ET120" s="331">
        <f>дс2!ET120+'дс 9'!ET120:FK120+'дс 15'!ET120:FK120+'дс 16'!ET120:FK120+'дс 23'!ET120:FK120+'дс 25'!ET120:FK120+'дс 34'!ET120:FK120+'дс 36'!ET120:FK120+'дс 39'!ET120:FK120+'дс 40'!ET120:FK120+'дс 41'!ET120:FK120+'дс 42'!ET120:FK120+'дс 44'!ET120:FK120+'дс 46'!ET120:FK120+'шк 1'!ET120:FK120+'шк 2'!ET120:FK120+'шк 4'!ET120:FK120+'шк 5'!ET120:FK120+'шк Оремиф'!ET120:FK120+УПК!ET120+ППМС!ET120</f>
        <v>0</v>
      </c>
      <c r="EU120" s="332"/>
      <c r="EV120" s="332"/>
      <c r="EW120" s="332"/>
      <c r="EX120" s="332"/>
      <c r="EY120" s="332"/>
      <c r="EZ120" s="332"/>
      <c r="FA120" s="332"/>
      <c r="FB120" s="332"/>
      <c r="FC120" s="332"/>
      <c r="FD120" s="332"/>
      <c r="FE120" s="332"/>
      <c r="FF120" s="332"/>
      <c r="FG120" s="332"/>
      <c r="FH120" s="332"/>
      <c r="FI120" s="332"/>
      <c r="FJ120" s="332"/>
      <c r="FK120" s="333"/>
      <c r="FM120" s="235"/>
      <c r="FN120" s="236"/>
      <c r="FO120" s="236"/>
      <c r="FP120" s="236"/>
      <c r="FQ120" s="236"/>
      <c r="FR120" s="236"/>
      <c r="FS120" s="236"/>
      <c r="FT120" s="236"/>
      <c r="FU120" s="236"/>
      <c r="FV120" s="236"/>
      <c r="FW120" s="236"/>
      <c r="FX120" s="236"/>
      <c r="FY120" s="236"/>
      <c r="FZ120" s="236"/>
      <c r="GA120" s="236"/>
      <c r="GB120" s="236"/>
      <c r="GC120" s="236"/>
      <c r="GD120" s="237"/>
    </row>
    <row r="121" spans="1:186" ht="12" customHeight="1" thickBot="1">
      <c r="A121" s="196" t="s">
        <v>99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7"/>
      <c r="BZ121" s="82"/>
      <c r="CA121" s="83"/>
      <c r="CB121" s="83"/>
      <c r="CC121" s="83"/>
      <c r="CD121" s="83"/>
      <c r="CE121" s="83"/>
      <c r="CF121" s="84"/>
      <c r="CG121" s="76"/>
      <c r="CH121" s="77"/>
      <c r="CI121" s="77"/>
      <c r="CJ121" s="77"/>
      <c r="CK121" s="77"/>
      <c r="CL121" s="77"/>
      <c r="CM121" s="77"/>
      <c r="CN121" s="77"/>
      <c r="CO121" s="77"/>
      <c r="CP121" s="77"/>
      <c r="CQ121" s="78"/>
      <c r="CR121" s="334"/>
      <c r="CS121" s="335"/>
      <c r="CT121" s="335"/>
      <c r="CU121" s="335"/>
      <c r="CV121" s="335"/>
      <c r="CW121" s="335"/>
      <c r="CX121" s="335"/>
      <c r="CY121" s="335"/>
      <c r="CZ121" s="335"/>
      <c r="DA121" s="335"/>
      <c r="DB121" s="335"/>
      <c r="DC121" s="335"/>
      <c r="DD121" s="335"/>
      <c r="DE121" s="335"/>
      <c r="DF121" s="335"/>
      <c r="DG121" s="335"/>
      <c r="DH121" s="335"/>
      <c r="DI121" s="336"/>
      <c r="DJ121" s="334"/>
      <c r="DK121" s="335"/>
      <c r="DL121" s="335"/>
      <c r="DM121" s="335"/>
      <c r="DN121" s="335"/>
      <c r="DO121" s="335"/>
      <c r="DP121" s="335"/>
      <c r="DQ121" s="335"/>
      <c r="DR121" s="335"/>
      <c r="DS121" s="335"/>
      <c r="DT121" s="335"/>
      <c r="DU121" s="335"/>
      <c r="DV121" s="335"/>
      <c r="DW121" s="335"/>
      <c r="DX121" s="335"/>
      <c r="DY121" s="335"/>
      <c r="DZ121" s="335"/>
      <c r="EA121" s="336"/>
      <c r="EB121" s="334"/>
      <c r="EC121" s="335"/>
      <c r="ED121" s="335"/>
      <c r="EE121" s="335"/>
      <c r="EF121" s="335"/>
      <c r="EG121" s="335"/>
      <c r="EH121" s="335"/>
      <c r="EI121" s="335"/>
      <c r="EJ121" s="335"/>
      <c r="EK121" s="335"/>
      <c r="EL121" s="335"/>
      <c r="EM121" s="335"/>
      <c r="EN121" s="335"/>
      <c r="EO121" s="335"/>
      <c r="EP121" s="335"/>
      <c r="EQ121" s="335"/>
      <c r="ER121" s="335"/>
      <c r="ES121" s="336"/>
      <c r="ET121" s="334"/>
      <c r="EU121" s="335"/>
      <c r="EV121" s="335"/>
      <c r="EW121" s="335"/>
      <c r="EX121" s="335"/>
      <c r="EY121" s="335"/>
      <c r="EZ121" s="335"/>
      <c r="FA121" s="335"/>
      <c r="FB121" s="335"/>
      <c r="FC121" s="335"/>
      <c r="FD121" s="335"/>
      <c r="FE121" s="335"/>
      <c r="FF121" s="335"/>
      <c r="FG121" s="335"/>
      <c r="FH121" s="335"/>
      <c r="FI121" s="335"/>
      <c r="FJ121" s="335"/>
      <c r="FK121" s="336"/>
      <c r="FM121" s="238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40"/>
    </row>
    <row r="122" spans="1:186" ht="15" customHeight="1" thickBot="1">
      <c r="A122" s="135" t="s">
        <v>100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6"/>
      <c r="BZ122" s="65" t="s">
        <v>110</v>
      </c>
      <c r="CA122" s="66"/>
      <c r="CB122" s="66"/>
      <c r="CC122" s="66"/>
      <c r="CD122" s="66"/>
      <c r="CE122" s="66"/>
      <c r="CF122" s="66"/>
      <c r="CG122" s="97">
        <v>630</v>
      </c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254">
        <f>дс2!CR122+'дс 9'!CR122:DI122+'дс 15'!CR122:DI122+'дс 16'!CR122:DI122+'дс 23'!CR122:DI122+'дс 25'!CR122:DI122+'дс 34'!CR122:DI122+'дс 36'!CR122:DI122+'дс 39'!CR122:DI122+'дс 40'!CR122:DI122+'дс 41'!CR122:DI122+'дс 42'!CR122:DI122+'дс 44'!CR122:DI122+'дс 46'!CR122:DI122+'шк 1'!CR122:DI122+'шк 2'!CR122:DI122+'шк 4'!CR122:DI122+'шк 5'!CR122:DI122+'шк Оремиф'!CR122:DI122+УПК!CR122+ППМС!CR122</f>
        <v>0</v>
      </c>
      <c r="CS122" s="254"/>
      <c r="CT122" s="254"/>
      <c r="CU122" s="254"/>
      <c r="CV122" s="254"/>
      <c r="CW122" s="254"/>
      <c r="CX122" s="254"/>
      <c r="CY122" s="254"/>
      <c r="CZ122" s="254"/>
      <c r="DA122" s="254"/>
      <c r="DB122" s="254"/>
      <c r="DC122" s="254"/>
      <c r="DD122" s="254"/>
      <c r="DE122" s="254"/>
      <c r="DF122" s="254"/>
      <c r="DG122" s="254"/>
      <c r="DH122" s="254"/>
      <c r="DI122" s="254"/>
      <c r="DJ122" s="254">
        <f>дс2!DJ122+'дс 9'!DJ122:EA122+'дс 15'!DJ122:EA122+'дс 16'!DJ122:EA122+'дс 23'!DJ122:EA122+'дс 25'!DJ122:EA122+'дс 34'!DJ122:EA122+'дс 36'!DJ122:EA122+'дс 39'!DJ122:EA122+'дс 40'!DJ122:EA122+'дс 41'!DJ122:EA122+'дс 42'!DJ122:EA122+'дс 44'!DJ122:EA122+'дс 46'!DJ122:EA122+'шк 1'!DJ122:EA122+'шк 2'!DJ122:EA122+'шк 4'!DJ122:EA122+'шк 5'!DJ122:EA122+'шк Оремиф'!DJ122:EA122+УПК!DJ122+ППМС!DJ122</f>
        <v>0</v>
      </c>
      <c r="DK122" s="254"/>
      <c r="DL122" s="254"/>
      <c r="DM122" s="254"/>
      <c r="DN122" s="254"/>
      <c r="DO122" s="254"/>
      <c r="DP122" s="254"/>
      <c r="DQ122" s="254"/>
      <c r="DR122" s="254"/>
      <c r="DS122" s="254"/>
      <c r="DT122" s="254"/>
      <c r="DU122" s="254"/>
      <c r="DV122" s="254"/>
      <c r="DW122" s="254"/>
      <c r="DX122" s="254"/>
      <c r="DY122" s="254"/>
      <c r="DZ122" s="254"/>
      <c r="EA122" s="254"/>
      <c r="EB122" s="254">
        <f>дс2!EB122+'дс 9'!EB122:ES122+'дс 15'!EB122:ES122+'дс 16'!EB122:ES122+'дс 23'!EB122:ES122+'дс 25'!EB122:ES122+'дс 34'!EB122:ES122+'дс 36'!EB122:ES122+'дс 39'!EB122:ES122+'дс 40'!EB122:ES122+'дс 41'!EB122:ES122+'дс 42'!EB122:ES122+'дс 44'!EB122:ES122+'дс 46'!EB122:ES122+'шк 1'!EB122:ES122+'шк 2'!EB122:ES122+'шк 4'!EB122:ES122+'шк 5'!EB122:ES122+'шк Оремиф'!EB122:ES122+УПК!EB122+ППМС!EB122</f>
        <v>0</v>
      </c>
      <c r="EC122" s="254"/>
      <c r="ED122" s="254"/>
      <c r="EE122" s="254"/>
      <c r="EF122" s="254"/>
      <c r="EG122" s="254"/>
      <c r="EH122" s="254"/>
      <c r="EI122" s="254"/>
      <c r="EJ122" s="254"/>
      <c r="EK122" s="254"/>
      <c r="EL122" s="254"/>
      <c r="EM122" s="254"/>
      <c r="EN122" s="254"/>
      <c r="EO122" s="254"/>
      <c r="EP122" s="254"/>
      <c r="EQ122" s="254"/>
      <c r="ER122" s="254"/>
      <c r="ES122" s="254"/>
      <c r="ET122" s="254">
        <f>дс2!ET122+'дс 9'!ET122:FK122+'дс 15'!ET122:FK122+'дс 16'!ET122:FK122+'дс 23'!ET122:FK122+'дс 25'!ET122:FK122+'дс 34'!ET122:FK122+'дс 36'!ET122:FK122+'дс 39'!ET122:FK122+'дс 40'!ET122:FK122+'дс 41'!ET122:FK122+'дс 42'!ET122:FK122+'дс 44'!ET122:FK122+'дс 46'!ET122:FK122+'шк 1'!ET122:FK122+'шк 2'!ET122:FK122+'шк 4'!ET122:FK122+'шк 5'!ET122:FK122+'шк Оремиф'!ET122:FK122+УПК!ET122+ППМС!ET122</f>
        <v>0</v>
      </c>
      <c r="EU122" s="254"/>
      <c r="EV122" s="254"/>
      <c r="EW122" s="254"/>
      <c r="EX122" s="254"/>
      <c r="EY122" s="254"/>
      <c r="EZ122" s="254"/>
      <c r="FA122" s="254"/>
      <c r="FB122" s="254"/>
      <c r="FC122" s="254"/>
      <c r="FD122" s="254"/>
      <c r="FE122" s="254"/>
      <c r="FF122" s="254"/>
      <c r="FG122" s="254"/>
      <c r="FH122" s="254"/>
      <c r="FI122" s="254"/>
      <c r="FJ122" s="254"/>
      <c r="FK122" s="254"/>
      <c r="FM122" s="250"/>
      <c r="FN122" s="250"/>
      <c r="FO122" s="250"/>
      <c r="FP122" s="250"/>
      <c r="FQ122" s="250"/>
      <c r="FR122" s="250"/>
      <c r="FS122" s="250"/>
      <c r="FT122" s="250"/>
      <c r="FU122" s="250"/>
      <c r="FV122" s="250"/>
      <c r="FW122" s="250"/>
      <c r="FX122" s="250"/>
      <c r="FY122" s="250"/>
      <c r="FZ122" s="250"/>
      <c r="GA122" s="250"/>
      <c r="GB122" s="250"/>
      <c r="GC122" s="250"/>
      <c r="GD122" s="250"/>
    </row>
    <row r="123" spans="1:186" ht="15" customHeight="1" thickBot="1">
      <c r="A123" s="126" t="s">
        <v>215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7"/>
      <c r="BZ123" s="65" t="s">
        <v>111</v>
      </c>
      <c r="CA123" s="66"/>
      <c r="CB123" s="66"/>
      <c r="CC123" s="66"/>
      <c r="CD123" s="66"/>
      <c r="CE123" s="66"/>
      <c r="CF123" s="66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254">
        <f>дс2!CR123+'дс 9'!CR123:DI123+'дс 15'!CR123:DI123+'дс 16'!CR123:DI123+'дс 23'!CR123:DI123+'дс 25'!CR123:DI123+'дс 34'!CR123:DI123+'дс 36'!CR123:DI123+'дс 39'!CR123:DI123+'дс 40'!CR123:DI123+'дс 41'!CR123:DI123+'дс 42'!CR123:DI123+'дс 44'!CR123:DI123+'дс 46'!CR123:DI123+'шк 1'!CR123:DI123+'шк 2'!CR123:DI123+'шк 4'!CR123:DI123+'шк 5'!CR123:DI123+'шк Оремиф'!CR123:DI123+УПК!CR123+ППМС!CR123</f>
        <v>0</v>
      </c>
      <c r="CS123" s="254"/>
      <c r="CT123" s="254"/>
      <c r="CU123" s="254"/>
      <c r="CV123" s="254"/>
      <c r="CW123" s="254"/>
      <c r="CX123" s="254"/>
      <c r="CY123" s="254"/>
      <c r="CZ123" s="254"/>
      <c r="DA123" s="254"/>
      <c r="DB123" s="254"/>
      <c r="DC123" s="254"/>
      <c r="DD123" s="254"/>
      <c r="DE123" s="254"/>
      <c r="DF123" s="254"/>
      <c r="DG123" s="254"/>
      <c r="DH123" s="254"/>
      <c r="DI123" s="254"/>
      <c r="DJ123" s="254">
        <f>дс2!DJ123+'дс 9'!DJ123:EA123+'дс 15'!DJ123:EA123+'дс 16'!DJ123:EA123+'дс 23'!DJ123:EA123+'дс 25'!DJ123:EA123+'дс 34'!DJ123:EA123+'дс 36'!DJ123:EA123+'дс 39'!DJ123:EA123+'дс 40'!DJ123:EA123+'дс 41'!DJ123:EA123+'дс 42'!DJ123:EA123+'дс 44'!DJ123:EA123+'дс 46'!DJ123:EA123+'шк 1'!DJ123:EA123+'шк 2'!DJ123:EA123+'шк 4'!DJ123:EA123+'шк 5'!DJ123:EA123+'шк Оремиф'!DJ123:EA123+УПК!DJ123+ППМС!DJ123</f>
        <v>0</v>
      </c>
      <c r="DK123" s="254"/>
      <c r="DL123" s="254"/>
      <c r="DM123" s="254"/>
      <c r="DN123" s="254"/>
      <c r="DO123" s="254"/>
      <c r="DP123" s="254"/>
      <c r="DQ123" s="254"/>
      <c r="DR123" s="254"/>
      <c r="DS123" s="254"/>
      <c r="DT123" s="254"/>
      <c r="DU123" s="254"/>
      <c r="DV123" s="254"/>
      <c r="DW123" s="254"/>
      <c r="DX123" s="254"/>
      <c r="DY123" s="254"/>
      <c r="DZ123" s="254"/>
      <c r="EA123" s="254"/>
      <c r="EB123" s="254">
        <f>дс2!EB123+'дс 9'!EB123:ES123+'дс 15'!EB123:ES123+'дс 16'!EB123:ES123+'дс 23'!EB123:ES123+'дс 25'!EB123:ES123+'дс 34'!EB123:ES123+'дс 36'!EB123:ES123+'дс 39'!EB123:ES123+'дс 40'!EB123:ES123+'дс 41'!EB123:ES123+'дс 42'!EB123:ES123+'дс 44'!EB123:ES123+'дс 46'!EB123:ES123+'шк 1'!EB123:ES123+'шк 2'!EB123:ES123+'шк 4'!EB123:ES123+'шк 5'!EB123:ES123+'шк Оремиф'!EB123:ES123+УПК!EB123+ППМС!EB123</f>
        <v>0</v>
      </c>
      <c r="EC123" s="254"/>
      <c r="ED123" s="254"/>
      <c r="EE123" s="254"/>
      <c r="EF123" s="254"/>
      <c r="EG123" s="254"/>
      <c r="EH123" s="254"/>
      <c r="EI123" s="254"/>
      <c r="EJ123" s="254"/>
      <c r="EK123" s="254"/>
      <c r="EL123" s="254"/>
      <c r="EM123" s="254"/>
      <c r="EN123" s="254"/>
      <c r="EO123" s="254"/>
      <c r="EP123" s="254"/>
      <c r="EQ123" s="254"/>
      <c r="ER123" s="254"/>
      <c r="ES123" s="254"/>
      <c r="ET123" s="254">
        <f>дс2!ET123+'дс 9'!ET123:FK123+'дс 15'!ET123:FK123+'дс 16'!ET123:FK123+'дс 23'!ET123:FK123+'дс 25'!ET123:FK123+'дс 34'!ET123:FK123+'дс 36'!ET123:FK123+'дс 39'!ET123:FK123+'дс 40'!ET123:FK123+'дс 41'!ET123:FK123+'дс 42'!ET123:FK123+'дс 44'!ET123:FK123+'дс 46'!ET123:FK123+'шк 1'!ET123:FK123+'шк 2'!ET123:FK123+'шк 4'!ET123:FK123+'шк 5'!ET123:FK123+'шк Оремиф'!ET123:FK123+УПК!ET123+ППМС!ET123</f>
        <v>0</v>
      </c>
      <c r="EU123" s="254"/>
      <c r="EV123" s="254"/>
      <c r="EW123" s="254"/>
      <c r="EX123" s="254"/>
      <c r="EY123" s="254"/>
      <c r="EZ123" s="254"/>
      <c r="FA123" s="254"/>
      <c r="FB123" s="254"/>
      <c r="FC123" s="254"/>
      <c r="FD123" s="254"/>
      <c r="FE123" s="254"/>
      <c r="FF123" s="254"/>
      <c r="FG123" s="254"/>
      <c r="FH123" s="254"/>
      <c r="FI123" s="254"/>
      <c r="FJ123" s="254"/>
      <c r="FK123" s="254"/>
      <c r="FM123" s="233">
        <f>FM124-FM126</f>
        <v>0</v>
      </c>
      <c r="FN123" s="233"/>
      <c r="FO123" s="233"/>
      <c r="FP123" s="233"/>
      <c r="FQ123" s="233"/>
      <c r="FR123" s="233"/>
      <c r="FS123" s="233"/>
      <c r="FT123" s="233"/>
      <c r="FU123" s="233"/>
      <c r="FV123" s="233"/>
      <c r="FW123" s="233"/>
      <c r="FX123" s="233"/>
      <c r="FY123" s="233"/>
      <c r="FZ123" s="233"/>
      <c r="GA123" s="233"/>
      <c r="GB123" s="233"/>
      <c r="GC123" s="233"/>
      <c r="GD123" s="233"/>
    </row>
    <row r="124" spans="1:186" ht="12" customHeight="1">
      <c r="A124" s="128" t="s">
        <v>23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9"/>
      <c r="BZ124" s="79" t="s">
        <v>112</v>
      </c>
      <c r="CA124" s="80"/>
      <c r="CB124" s="80"/>
      <c r="CC124" s="80"/>
      <c r="CD124" s="80"/>
      <c r="CE124" s="80"/>
      <c r="CF124" s="81"/>
      <c r="CG124" s="73">
        <v>540</v>
      </c>
      <c r="CH124" s="74"/>
      <c r="CI124" s="74"/>
      <c r="CJ124" s="74"/>
      <c r="CK124" s="74"/>
      <c r="CL124" s="74"/>
      <c r="CM124" s="74"/>
      <c r="CN124" s="74"/>
      <c r="CO124" s="74"/>
      <c r="CP124" s="74"/>
      <c r="CQ124" s="75"/>
      <c r="CR124" s="331">
        <f>дс2!CR124+'дс 9'!CR124:DI124+'дс 15'!CR124:DI124+'дс 16'!CR124:DI124+'дс 23'!CR124:DI124+'дс 25'!CR124:DI124+'дс 34'!CR124:DI124+'дс 36'!CR124:DI124+'дс 39'!CR124:DI124+'дс 40'!CR124:DI124+'дс 41'!CR124:DI124+'дс 42'!CR124:DI124+'дс 44'!CR124:DI124+'дс 46'!CR124:DI124+'шк 1'!CR124:DI124+'шк 2'!CR124:DI124+'шк 4'!CR124:DI124+'шк 5'!CR124:DI124+'шк Оремиф'!CR124:DI124+УПК!CR124+ППМС!CR124</f>
        <v>0</v>
      </c>
      <c r="CS124" s="332"/>
      <c r="CT124" s="332"/>
      <c r="CU124" s="332"/>
      <c r="CV124" s="332"/>
      <c r="CW124" s="332"/>
      <c r="CX124" s="332"/>
      <c r="CY124" s="332"/>
      <c r="CZ124" s="332"/>
      <c r="DA124" s="332"/>
      <c r="DB124" s="332"/>
      <c r="DC124" s="332"/>
      <c r="DD124" s="332"/>
      <c r="DE124" s="332"/>
      <c r="DF124" s="332"/>
      <c r="DG124" s="332"/>
      <c r="DH124" s="332"/>
      <c r="DI124" s="333"/>
      <c r="DJ124" s="331">
        <f>дс2!DJ124+'дс 9'!DJ124:EA124+'дс 15'!DJ124:EA124+'дс 16'!DJ124:EA124+'дс 23'!DJ124:EA124+'дс 25'!DJ124:EA124+'дс 34'!DJ124:EA124+'дс 36'!DJ124:EA124+'дс 39'!DJ124:EA124+'дс 40'!DJ124:EA124+'дс 41'!DJ124:EA124+'дс 42'!DJ124:EA124+'дс 44'!DJ124:EA124+'дс 46'!DJ124:EA124+'шк 1'!DJ124:EA124+'шк 2'!DJ124:EA124+'шк 4'!DJ124:EA124+'шк 5'!DJ124:EA124+'шк Оремиф'!DJ124:EA124+УПК!DJ124+ППМС!DJ124</f>
        <v>0</v>
      </c>
      <c r="DK124" s="332"/>
      <c r="DL124" s="332"/>
      <c r="DM124" s="332"/>
      <c r="DN124" s="332"/>
      <c r="DO124" s="332"/>
      <c r="DP124" s="332"/>
      <c r="DQ124" s="332"/>
      <c r="DR124" s="332"/>
      <c r="DS124" s="332"/>
      <c r="DT124" s="332"/>
      <c r="DU124" s="332"/>
      <c r="DV124" s="332"/>
      <c r="DW124" s="332"/>
      <c r="DX124" s="332"/>
      <c r="DY124" s="332"/>
      <c r="DZ124" s="332"/>
      <c r="EA124" s="333"/>
      <c r="EB124" s="331">
        <f>дс2!EB124+'дс 9'!EB124:ES124+'дс 15'!EB124:ES124+'дс 16'!EB124:ES124+'дс 23'!EB124:ES124+'дс 25'!EB124:ES124+'дс 34'!EB124:ES124+'дс 36'!EB124:ES124+'дс 39'!EB124:ES124+'дс 40'!EB124:ES124+'дс 41'!EB124:ES124+'дс 42'!EB124:ES124+'дс 44'!EB124:ES124+'дс 46'!EB124:ES124+'шк 1'!EB124:ES124+'шк 2'!EB124:ES124+'шк 4'!EB124:ES124+'шк 5'!EB124:ES124+'шк Оремиф'!EB124:ES124+УПК!EB124+ППМС!EB124</f>
        <v>0</v>
      </c>
      <c r="EC124" s="332"/>
      <c r="ED124" s="332"/>
      <c r="EE124" s="332"/>
      <c r="EF124" s="332"/>
      <c r="EG124" s="332"/>
      <c r="EH124" s="332"/>
      <c r="EI124" s="332"/>
      <c r="EJ124" s="332"/>
      <c r="EK124" s="332"/>
      <c r="EL124" s="332"/>
      <c r="EM124" s="332"/>
      <c r="EN124" s="332"/>
      <c r="EO124" s="332"/>
      <c r="EP124" s="332"/>
      <c r="EQ124" s="332"/>
      <c r="ER124" s="332"/>
      <c r="ES124" s="333"/>
      <c r="ET124" s="331">
        <f>дс2!ET124+'дс 9'!ET124:FK124+'дс 15'!ET124:FK124+'дс 16'!ET124:FK124+'дс 23'!ET124:FK124+'дс 25'!ET124:FK124+'дс 34'!ET124:FK124+'дс 36'!ET124:FK124+'дс 39'!ET124:FK124+'дс 40'!ET124:FK124+'дс 41'!ET124:FK124+'дс 42'!ET124:FK124+'дс 44'!ET124:FK124+'дс 46'!ET124:FK124+'шк 1'!ET124:FK124+'шк 2'!ET124:FK124+'шк 4'!ET124:FK124+'шк 5'!ET124:FK124+'шк Оремиф'!ET124:FK124+УПК!ET124+ППМС!ET124</f>
        <v>0</v>
      </c>
      <c r="EU124" s="332"/>
      <c r="EV124" s="332"/>
      <c r="EW124" s="332"/>
      <c r="EX124" s="332"/>
      <c r="EY124" s="332"/>
      <c r="EZ124" s="332"/>
      <c r="FA124" s="332"/>
      <c r="FB124" s="332"/>
      <c r="FC124" s="332"/>
      <c r="FD124" s="332"/>
      <c r="FE124" s="332"/>
      <c r="FF124" s="332"/>
      <c r="FG124" s="332"/>
      <c r="FH124" s="332"/>
      <c r="FI124" s="332"/>
      <c r="FJ124" s="332"/>
      <c r="FK124" s="333"/>
      <c r="FM124" s="235"/>
      <c r="FN124" s="236"/>
      <c r="FO124" s="236"/>
      <c r="FP124" s="236"/>
      <c r="FQ124" s="236"/>
      <c r="FR124" s="236"/>
      <c r="FS124" s="236"/>
      <c r="FT124" s="236"/>
      <c r="FU124" s="236"/>
      <c r="FV124" s="236"/>
      <c r="FW124" s="236"/>
      <c r="FX124" s="236"/>
      <c r="FY124" s="236"/>
      <c r="FZ124" s="236"/>
      <c r="GA124" s="236"/>
      <c r="GB124" s="236"/>
      <c r="GC124" s="236"/>
      <c r="GD124" s="237"/>
    </row>
    <row r="125" spans="1:186" ht="12" customHeight="1" thickBot="1">
      <c r="A125" s="196" t="s">
        <v>216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7"/>
      <c r="BZ125" s="82"/>
      <c r="CA125" s="83"/>
      <c r="CB125" s="83"/>
      <c r="CC125" s="83"/>
      <c r="CD125" s="83"/>
      <c r="CE125" s="83"/>
      <c r="CF125" s="84"/>
      <c r="CG125" s="76"/>
      <c r="CH125" s="77"/>
      <c r="CI125" s="77"/>
      <c r="CJ125" s="77"/>
      <c r="CK125" s="77"/>
      <c r="CL125" s="77"/>
      <c r="CM125" s="77"/>
      <c r="CN125" s="77"/>
      <c r="CO125" s="77"/>
      <c r="CP125" s="77"/>
      <c r="CQ125" s="78"/>
      <c r="CR125" s="334"/>
      <c r="CS125" s="335"/>
      <c r="CT125" s="335"/>
      <c r="CU125" s="335"/>
      <c r="CV125" s="335"/>
      <c r="CW125" s="335"/>
      <c r="CX125" s="335"/>
      <c r="CY125" s="335"/>
      <c r="CZ125" s="335"/>
      <c r="DA125" s="335"/>
      <c r="DB125" s="335"/>
      <c r="DC125" s="335"/>
      <c r="DD125" s="335"/>
      <c r="DE125" s="335"/>
      <c r="DF125" s="335"/>
      <c r="DG125" s="335"/>
      <c r="DH125" s="335"/>
      <c r="DI125" s="336"/>
      <c r="DJ125" s="334"/>
      <c r="DK125" s="335"/>
      <c r="DL125" s="335"/>
      <c r="DM125" s="335"/>
      <c r="DN125" s="335"/>
      <c r="DO125" s="335"/>
      <c r="DP125" s="335"/>
      <c r="DQ125" s="335"/>
      <c r="DR125" s="335"/>
      <c r="DS125" s="335"/>
      <c r="DT125" s="335"/>
      <c r="DU125" s="335"/>
      <c r="DV125" s="335"/>
      <c r="DW125" s="335"/>
      <c r="DX125" s="335"/>
      <c r="DY125" s="335"/>
      <c r="DZ125" s="335"/>
      <c r="EA125" s="336"/>
      <c r="EB125" s="334"/>
      <c r="EC125" s="335"/>
      <c r="ED125" s="335"/>
      <c r="EE125" s="335"/>
      <c r="EF125" s="335"/>
      <c r="EG125" s="335"/>
      <c r="EH125" s="335"/>
      <c r="EI125" s="335"/>
      <c r="EJ125" s="335"/>
      <c r="EK125" s="335"/>
      <c r="EL125" s="335"/>
      <c r="EM125" s="335"/>
      <c r="EN125" s="335"/>
      <c r="EO125" s="335"/>
      <c r="EP125" s="335"/>
      <c r="EQ125" s="335"/>
      <c r="ER125" s="335"/>
      <c r="ES125" s="336"/>
      <c r="ET125" s="334"/>
      <c r="EU125" s="335"/>
      <c r="EV125" s="335"/>
      <c r="EW125" s="335"/>
      <c r="EX125" s="335"/>
      <c r="EY125" s="335"/>
      <c r="EZ125" s="335"/>
      <c r="FA125" s="335"/>
      <c r="FB125" s="335"/>
      <c r="FC125" s="335"/>
      <c r="FD125" s="335"/>
      <c r="FE125" s="335"/>
      <c r="FF125" s="335"/>
      <c r="FG125" s="335"/>
      <c r="FH125" s="335"/>
      <c r="FI125" s="335"/>
      <c r="FJ125" s="335"/>
      <c r="FK125" s="336"/>
      <c r="FM125" s="238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40"/>
    </row>
    <row r="126" spans="1:186" ht="15" customHeight="1" thickBot="1">
      <c r="A126" s="135" t="s">
        <v>217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6"/>
      <c r="BZ126" s="65" t="s">
        <v>113</v>
      </c>
      <c r="CA126" s="66"/>
      <c r="CB126" s="66"/>
      <c r="CC126" s="66"/>
      <c r="CD126" s="66"/>
      <c r="CE126" s="66"/>
      <c r="CF126" s="66"/>
      <c r="CG126" s="97">
        <v>640</v>
      </c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254">
        <f>дс2!CR126+'дс 9'!CR126:DI126+'дс 15'!CR126:DI126+'дс 16'!CR126:DI126+'дс 23'!CR126:DI126+'дс 25'!CR126:DI126+'дс 34'!CR126:DI126+'дс 36'!CR126:DI126+'дс 39'!CR126:DI126+'дс 40'!CR126:DI126+'дс 41'!CR126:DI126+'дс 42'!CR126:DI126+'дс 44'!CR126:DI126+'дс 46'!CR126:DI126+'шк 1'!CR126:DI126+'шк 2'!CR126:DI126+'шк 4'!CR126:DI126+'шк 5'!CR126:DI126+'шк Оремиф'!CR126:DI126+УПК!CR126+ППМС!CR126</f>
        <v>0</v>
      </c>
      <c r="CS126" s="254"/>
      <c r="CT126" s="254"/>
      <c r="CU126" s="254"/>
      <c r="CV126" s="254"/>
      <c r="CW126" s="254"/>
      <c r="CX126" s="254"/>
      <c r="CY126" s="254"/>
      <c r="CZ126" s="254"/>
      <c r="DA126" s="254"/>
      <c r="DB126" s="254"/>
      <c r="DC126" s="254"/>
      <c r="DD126" s="254"/>
      <c r="DE126" s="254"/>
      <c r="DF126" s="254"/>
      <c r="DG126" s="254"/>
      <c r="DH126" s="254"/>
      <c r="DI126" s="254"/>
      <c r="DJ126" s="254">
        <f>дс2!DJ126+'дс 9'!DJ126:EA126+'дс 15'!DJ126:EA126+'дс 16'!DJ126:EA126+'дс 23'!DJ126:EA126+'дс 25'!DJ126:EA126+'дс 34'!DJ126:EA126+'дс 36'!DJ126:EA126+'дс 39'!DJ126:EA126+'дс 40'!DJ126:EA126+'дс 41'!DJ126:EA126+'дс 42'!DJ126:EA126+'дс 44'!DJ126:EA126+'дс 46'!DJ126:EA126+'шк 1'!DJ126:EA126+'шк 2'!DJ126:EA126+'шк 4'!DJ126:EA126+'шк 5'!DJ126:EA126+'шк Оремиф'!DJ126:EA126+УПК!DJ126+ППМС!DJ126</f>
        <v>0</v>
      </c>
      <c r="DK126" s="254"/>
      <c r="DL126" s="254"/>
      <c r="DM126" s="254"/>
      <c r="DN126" s="254"/>
      <c r="DO126" s="254"/>
      <c r="DP126" s="254"/>
      <c r="DQ126" s="254"/>
      <c r="DR126" s="254"/>
      <c r="DS126" s="254"/>
      <c r="DT126" s="254"/>
      <c r="DU126" s="254"/>
      <c r="DV126" s="254"/>
      <c r="DW126" s="254"/>
      <c r="DX126" s="254"/>
      <c r="DY126" s="254"/>
      <c r="DZ126" s="254"/>
      <c r="EA126" s="254"/>
      <c r="EB126" s="254">
        <f>дс2!EB126+'дс 9'!EB126:ES126+'дс 15'!EB126:ES126+'дс 16'!EB126:ES126+'дс 23'!EB126:ES126+'дс 25'!EB126:ES126+'дс 34'!EB126:ES126+'дс 36'!EB126:ES126+'дс 39'!EB126:ES126+'дс 40'!EB126:ES126+'дс 41'!EB126:ES126+'дс 42'!EB126:ES126+'дс 44'!EB126:ES126+'дс 46'!EB126:ES126+'шк 1'!EB126:ES126+'шк 2'!EB126:ES126+'шк 4'!EB126:ES126+'шк 5'!EB126:ES126+'шк Оремиф'!EB126:ES126+УПК!EB126+ППМС!EB126</f>
        <v>0</v>
      </c>
      <c r="EC126" s="254"/>
      <c r="ED126" s="254"/>
      <c r="EE126" s="254"/>
      <c r="EF126" s="254"/>
      <c r="EG126" s="254"/>
      <c r="EH126" s="254"/>
      <c r="EI126" s="254"/>
      <c r="EJ126" s="254"/>
      <c r="EK126" s="254"/>
      <c r="EL126" s="254"/>
      <c r="EM126" s="254"/>
      <c r="EN126" s="254"/>
      <c r="EO126" s="254"/>
      <c r="EP126" s="254"/>
      <c r="EQ126" s="254"/>
      <c r="ER126" s="254"/>
      <c r="ES126" s="254"/>
      <c r="ET126" s="254">
        <f>дс2!ET126+'дс 9'!ET126:FK126+'дс 15'!ET126:FK126+'дс 16'!ET126:FK126+'дс 23'!ET126:FK126+'дс 25'!ET126:FK126+'дс 34'!ET126:FK126+'дс 36'!ET126:FK126+'дс 39'!ET126:FK126+'дс 40'!ET126:FK126+'дс 41'!ET126:FK126+'дс 42'!ET126:FK126+'дс 44'!ET126:FK126+'дс 46'!ET126:FK126+'шк 1'!ET126:FK126+'шк 2'!ET126:FK126+'шк 4'!ET126:FK126+'шк 5'!ET126:FK126+'шк Оремиф'!ET126:FK126+УПК!ET126+ППМС!ET126</f>
        <v>0</v>
      </c>
      <c r="EU126" s="254"/>
      <c r="EV126" s="254"/>
      <c r="EW126" s="254"/>
      <c r="EX126" s="254"/>
      <c r="EY126" s="254"/>
      <c r="EZ126" s="254"/>
      <c r="FA126" s="254"/>
      <c r="FB126" s="254"/>
      <c r="FC126" s="254"/>
      <c r="FD126" s="254"/>
      <c r="FE126" s="254"/>
      <c r="FF126" s="254"/>
      <c r="FG126" s="254"/>
      <c r="FH126" s="254"/>
      <c r="FI126" s="254"/>
      <c r="FJ126" s="254"/>
      <c r="FK126" s="254"/>
      <c r="FM126" s="250"/>
      <c r="FN126" s="250"/>
      <c r="FO126" s="250"/>
      <c r="FP126" s="250"/>
      <c r="FQ126" s="250"/>
      <c r="FR126" s="250"/>
      <c r="FS126" s="250"/>
      <c r="FT126" s="250"/>
      <c r="FU126" s="250"/>
      <c r="FV126" s="250"/>
      <c r="FW126" s="250"/>
      <c r="FX126" s="250"/>
      <c r="FY126" s="250"/>
      <c r="FZ126" s="250"/>
      <c r="GA126" s="250"/>
      <c r="GB126" s="250"/>
      <c r="GC126" s="250"/>
      <c r="GD126" s="250"/>
    </row>
    <row r="127" spans="1:186" ht="15" customHeight="1" thickBot="1">
      <c r="A127" s="126" t="s">
        <v>97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7"/>
      <c r="BZ127" s="65" t="s">
        <v>114</v>
      </c>
      <c r="CA127" s="66"/>
      <c r="CB127" s="66"/>
      <c r="CC127" s="66"/>
      <c r="CD127" s="66"/>
      <c r="CE127" s="66"/>
      <c r="CF127" s="66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254">
        <f>дс2!CR127+'дс 9'!CR127:DI127+'дс 15'!CR127:DI127+'дс 16'!CR127:DI127+'дс 23'!CR127:DI127+'дс 25'!CR127:DI127+'дс 34'!CR127:DI127+'дс 36'!CR127:DI127+'дс 39'!CR127:DI127+'дс 40'!CR127:DI127+'дс 41'!CR127:DI127+'дс 42'!CR127:DI127+'дс 44'!CR127:DI127+'дс 46'!CR127:DI127+'шк 1'!CR127:DI127+'шк 2'!CR127:DI127+'шк 4'!CR127:DI127+'шк 5'!CR127:DI127+'шк Оремиф'!CR127:DI127+УПК!CR127+ППМС!CR127</f>
        <v>0</v>
      </c>
      <c r="CS127" s="254"/>
      <c r="CT127" s="254"/>
      <c r="CU127" s="254"/>
      <c r="CV127" s="254"/>
      <c r="CW127" s="254"/>
      <c r="CX127" s="254"/>
      <c r="CY127" s="254"/>
      <c r="CZ127" s="254"/>
      <c r="DA127" s="254"/>
      <c r="DB127" s="254"/>
      <c r="DC127" s="254"/>
      <c r="DD127" s="254"/>
      <c r="DE127" s="254"/>
      <c r="DF127" s="254"/>
      <c r="DG127" s="254"/>
      <c r="DH127" s="254"/>
      <c r="DI127" s="254"/>
      <c r="DJ127" s="254">
        <f>дс2!DJ127+'дс 9'!DJ127:EA127+'дс 15'!DJ127:EA127+'дс 16'!DJ127:EA127+'дс 23'!DJ127:EA127+'дс 25'!DJ127:EA127+'дс 34'!DJ127:EA127+'дс 36'!DJ127:EA127+'дс 39'!DJ127:EA127+'дс 40'!DJ127:EA127+'дс 41'!DJ127:EA127+'дс 42'!DJ127:EA127+'дс 44'!DJ127:EA127+'дс 46'!DJ127:EA127+'шк 1'!DJ127:EA127+'шк 2'!DJ127:EA127+'шк 4'!DJ127:EA127+'шк 5'!DJ127:EA127+'шк Оремиф'!DJ127:EA127+УПК!DJ127+ППМС!DJ127</f>
        <v>0</v>
      </c>
      <c r="DK127" s="254"/>
      <c r="DL127" s="254"/>
      <c r="DM127" s="254"/>
      <c r="DN127" s="254"/>
      <c r="DO127" s="254"/>
      <c r="DP127" s="254"/>
      <c r="DQ127" s="254"/>
      <c r="DR127" s="254"/>
      <c r="DS127" s="254"/>
      <c r="DT127" s="254"/>
      <c r="DU127" s="254"/>
      <c r="DV127" s="254"/>
      <c r="DW127" s="254"/>
      <c r="DX127" s="254"/>
      <c r="DY127" s="254"/>
      <c r="DZ127" s="254"/>
      <c r="EA127" s="254"/>
      <c r="EB127" s="254">
        <f>дс2!EB127+'дс 9'!EB127:ES127+'дс 15'!EB127:ES127+'дс 16'!EB127:ES127+'дс 23'!EB127:ES127+'дс 25'!EB127:ES127+'дс 34'!EB127:ES127+'дс 36'!EB127:ES127+'дс 39'!EB127:ES127+'дс 40'!EB127:ES127+'дс 41'!EB127:ES127+'дс 42'!EB127:ES127+'дс 44'!EB127:ES127+'дс 46'!EB127:ES127+'шк 1'!EB127:ES127+'шк 2'!EB127:ES127+'шк 4'!EB127:ES127+'шк 5'!EB127:ES127+'шк Оремиф'!EB127:ES127+УПК!EB127+ППМС!EB127</f>
        <v>0</v>
      </c>
      <c r="EC127" s="254"/>
      <c r="ED127" s="254"/>
      <c r="EE127" s="254"/>
      <c r="EF127" s="254"/>
      <c r="EG127" s="254"/>
      <c r="EH127" s="254"/>
      <c r="EI127" s="254"/>
      <c r="EJ127" s="254"/>
      <c r="EK127" s="254"/>
      <c r="EL127" s="254"/>
      <c r="EM127" s="254"/>
      <c r="EN127" s="254"/>
      <c r="EO127" s="254"/>
      <c r="EP127" s="254"/>
      <c r="EQ127" s="254"/>
      <c r="ER127" s="254"/>
      <c r="ES127" s="254"/>
      <c r="ET127" s="254">
        <f>дс2!ET127+'дс 9'!ET127:FK127+'дс 15'!ET127:FK127+'дс 16'!ET127:FK127+'дс 23'!ET127:FK127+'дс 25'!ET127:FK127+'дс 34'!ET127:FK127+'дс 36'!ET127:FK127+'дс 39'!ET127:FK127+'дс 40'!ET127:FK127+'дс 41'!ET127:FK127+'дс 42'!ET127:FK127+'дс 44'!ET127:FK127+'дс 46'!ET127:FK127+'шк 1'!ET127:FK127+'шк 2'!ET127:FK127+'шк 4'!ET127:FK127+'шк 5'!ET127:FK127+'шк Оремиф'!ET127:FK127+УПК!ET127+ППМС!ET127</f>
        <v>0</v>
      </c>
      <c r="EU127" s="254"/>
      <c r="EV127" s="254"/>
      <c r="EW127" s="254"/>
      <c r="EX127" s="254"/>
      <c r="EY127" s="254"/>
      <c r="EZ127" s="254"/>
      <c r="FA127" s="254"/>
      <c r="FB127" s="254"/>
      <c r="FC127" s="254"/>
      <c r="FD127" s="254"/>
      <c r="FE127" s="254"/>
      <c r="FF127" s="254"/>
      <c r="FG127" s="254"/>
      <c r="FH127" s="254"/>
      <c r="FI127" s="254"/>
      <c r="FJ127" s="254"/>
      <c r="FK127" s="254"/>
      <c r="FM127" s="233">
        <f>FM128-FM130</f>
        <v>0</v>
      </c>
      <c r="FN127" s="233"/>
      <c r="FO127" s="233"/>
      <c r="FP127" s="233"/>
      <c r="FQ127" s="233"/>
      <c r="FR127" s="233"/>
      <c r="FS127" s="233"/>
      <c r="FT127" s="233"/>
      <c r="FU127" s="233"/>
      <c r="FV127" s="233"/>
      <c r="FW127" s="233"/>
      <c r="FX127" s="233"/>
      <c r="FY127" s="233"/>
      <c r="FZ127" s="233"/>
      <c r="GA127" s="233"/>
      <c r="GB127" s="233"/>
      <c r="GC127" s="233"/>
      <c r="GD127" s="233"/>
    </row>
    <row r="128" spans="1:186" ht="12" customHeight="1">
      <c r="A128" s="128" t="s">
        <v>23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9"/>
      <c r="BZ128" s="79" t="s">
        <v>115</v>
      </c>
      <c r="CA128" s="80"/>
      <c r="CB128" s="80"/>
      <c r="CC128" s="80"/>
      <c r="CD128" s="80"/>
      <c r="CE128" s="80"/>
      <c r="CF128" s="81"/>
      <c r="CG128" s="73">
        <v>550</v>
      </c>
      <c r="CH128" s="74"/>
      <c r="CI128" s="74"/>
      <c r="CJ128" s="74"/>
      <c r="CK128" s="74"/>
      <c r="CL128" s="74"/>
      <c r="CM128" s="74"/>
      <c r="CN128" s="74"/>
      <c r="CO128" s="74"/>
      <c r="CP128" s="74"/>
      <c r="CQ128" s="75"/>
      <c r="CR128" s="331">
        <f>дс2!CR128+'дс 9'!CR128:DI128+'дс 15'!CR128:DI128+'дс 16'!CR128:DI128+'дс 23'!CR128:DI128+'дс 25'!CR128:DI128+'дс 34'!CR128:DI128+'дс 36'!CR128:DI128+'дс 39'!CR128:DI128+'дс 40'!CR128:DI128+'дс 41'!CR128:DI128+'дс 42'!CR128:DI128+'дс 44'!CR128:DI128+'дс 46'!CR128:DI128+'шк 1'!CR128:DI128+'шк 2'!CR128:DI128+'шк 4'!CR128:DI128+'шк 5'!CR128:DI128+'шк Оремиф'!CR128:DI128+УПК!CR128+ППМС!CR128</f>
        <v>0</v>
      </c>
      <c r="CS128" s="332"/>
      <c r="CT128" s="332"/>
      <c r="CU128" s="332"/>
      <c r="CV128" s="332"/>
      <c r="CW128" s="332"/>
      <c r="CX128" s="332"/>
      <c r="CY128" s="332"/>
      <c r="CZ128" s="332"/>
      <c r="DA128" s="332"/>
      <c r="DB128" s="332"/>
      <c r="DC128" s="332"/>
      <c r="DD128" s="332"/>
      <c r="DE128" s="332"/>
      <c r="DF128" s="332"/>
      <c r="DG128" s="332"/>
      <c r="DH128" s="332"/>
      <c r="DI128" s="333"/>
      <c r="DJ128" s="331">
        <f>дс2!DJ128+'дс 9'!DJ128:EA128+'дс 15'!DJ128:EA128+'дс 16'!DJ128:EA128+'дс 23'!DJ128:EA128+'дс 25'!DJ128:EA128+'дс 34'!DJ128:EA128+'дс 36'!DJ128:EA128+'дс 39'!DJ128:EA128+'дс 40'!DJ128:EA128+'дс 41'!DJ128:EA128+'дс 42'!DJ128:EA128+'дс 44'!DJ128:EA128+'дс 46'!DJ128:EA128+'шк 1'!DJ128:EA128+'шк 2'!DJ128:EA128+'шк 4'!DJ128:EA128+'шк 5'!DJ128:EA128+'шк Оремиф'!DJ128:EA128+УПК!DJ128+ППМС!DJ128</f>
        <v>0</v>
      </c>
      <c r="DK128" s="332"/>
      <c r="DL128" s="332"/>
      <c r="DM128" s="332"/>
      <c r="DN128" s="332"/>
      <c r="DO128" s="332"/>
      <c r="DP128" s="332"/>
      <c r="DQ128" s="332"/>
      <c r="DR128" s="332"/>
      <c r="DS128" s="332"/>
      <c r="DT128" s="332"/>
      <c r="DU128" s="332"/>
      <c r="DV128" s="332"/>
      <c r="DW128" s="332"/>
      <c r="DX128" s="332"/>
      <c r="DY128" s="332"/>
      <c r="DZ128" s="332"/>
      <c r="EA128" s="333"/>
      <c r="EB128" s="331">
        <f>дс2!EB128+'дс 9'!EB128:ES128+'дс 15'!EB128:ES128+'дс 16'!EB128:ES128+'дс 23'!EB128:ES128+'дс 25'!EB128:ES128+'дс 34'!EB128:ES128+'дс 36'!EB128:ES128+'дс 39'!EB128:ES128+'дс 40'!EB128:ES128+'дс 41'!EB128:ES128+'дс 42'!EB128:ES128+'дс 44'!EB128:ES128+'дс 46'!EB128:ES128+'шк 1'!EB128:ES128+'шк 2'!EB128:ES128+'шк 4'!EB128:ES128+'шк 5'!EB128:ES128+'шк Оремиф'!EB128:ES128+УПК!EB128+ППМС!EB128</f>
        <v>0</v>
      </c>
      <c r="EC128" s="332"/>
      <c r="ED128" s="332"/>
      <c r="EE128" s="332"/>
      <c r="EF128" s="332"/>
      <c r="EG128" s="332"/>
      <c r="EH128" s="332"/>
      <c r="EI128" s="332"/>
      <c r="EJ128" s="332"/>
      <c r="EK128" s="332"/>
      <c r="EL128" s="332"/>
      <c r="EM128" s="332"/>
      <c r="EN128" s="332"/>
      <c r="EO128" s="332"/>
      <c r="EP128" s="332"/>
      <c r="EQ128" s="332"/>
      <c r="ER128" s="332"/>
      <c r="ES128" s="333"/>
      <c r="ET128" s="331">
        <f>дс2!ET128+'дс 9'!ET128:FK128+'дс 15'!ET128:FK128+'дс 16'!ET128:FK128+'дс 23'!ET128:FK128+'дс 25'!ET128:FK128+'дс 34'!ET128:FK128+'дс 36'!ET128:FK128+'дс 39'!ET128:FK128+'дс 40'!ET128:FK128+'дс 41'!ET128:FK128+'дс 42'!ET128:FK128+'дс 44'!ET128:FK128+'дс 46'!ET128:FK128+'шк 1'!ET128:FK128+'шк 2'!ET128:FK128+'шк 4'!ET128:FK128+'шк 5'!ET128:FK128+'шк Оремиф'!ET128:FK128+УПК!ET128+ППМС!ET128</f>
        <v>0</v>
      </c>
      <c r="EU128" s="332"/>
      <c r="EV128" s="332"/>
      <c r="EW128" s="332"/>
      <c r="EX128" s="332"/>
      <c r="EY128" s="332"/>
      <c r="EZ128" s="332"/>
      <c r="FA128" s="332"/>
      <c r="FB128" s="332"/>
      <c r="FC128" s="332"/>
      <c r="FD128" s="332"/>
      <c r="FE128" s="332"/>
      <c r="FF128" s="332"/>
      <c r="FG128" s="332"/>
      <c r="FH128" s="332"/>
      <c r="FI128" s="332"/>
      <c r="FJ128" s="332"/>
      <c r="FK128" s="333"/>
      <c r="FM128" s="235"/>
      <c r="FN128" s="236"/>
      <c r="FO128" s="236"/>
      <c r="FP128" s="236"/>
      <c r="FQ128" s="236"/>
      <c r="FR128" s="236"/>
      <c r="FS128" s="236"/>
      <c r="FT128" s="236"/>
      <c r="FU128" s="236"/>
      <c r="FV128" s="236"/>
      <c r="FW128" s="236"/>
      <c r="FX128" s="236"/>
      <c r="FY128" s="236"/>
      <c r="FZ128" s="236"/>
      <c r="GA128" s="236"/>
      <c r="GB128" s="236"/>
      <c r="GC128" s="236"/>
      <c r="GD128" s="237"/>
    </row>
    <row r="129" spans="1:186" ht="12" customHeight="1" thickBot="1">
      <c r="A129" s="196" t="s">
        <v>218</v>
      </c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7"/>
      <c r="BZ129" s="82"/>
      <c r="CA129" s="83"/>
      <c r="CB129" s="83"/>
      <c r="CC129" s="83"/>
      <c r="CD129" s="83"/>
      <c r="CE129" s="83"/>
      <c r="CF129" s="84"/>
      <c r="CG129" s="76"/>
      <c r="CH129" s="77"/>
      <c r="CI129" s="77"/>
      <c r="CJ129" s="77"/>
      <c r="CK129" s="77"/>
      <c r="CL129" s="77"/>
      <c r="CM129" s="77"/>
      <c r="CN129" s="77"/>
      <c r="CO129" s="77"/>
      <c r="CP129" s="77"/>
      <c r="CQ129" s="78"/>
      <c r="CR129" s="334"/>
      <c r="CS129" s="335"/>
      <c r="CT129" s="335"/>
      <c r="CU129" s="335"/>
      <c r="CV129" s="335"/>
      <c r="CW129" s="335"/>
      <c r="CX129" s="335"/>
      <c r="CY129" s="335"/>
      <c r="CZ129" s="335"/>
      <c r="DA129" s="335"/>
      <c r="DB129" s="335"/>
      <c r="DC129" s="335"/>
      <c r="DD129" s="335"/>
      <c r="DE129" s="335"/>
      <c r="DF129" s="335"/>
      <c r="DG129" s="335"/>
      <c r="DH129" s="335"/>
      <c r="DI129" s="336"/>
      <c r="DJ129" s="334"/>
      <c r="DK129" s="335"/>
      <c r="DL129" s="335"/>
      <c r="DM129" s="335"/>
      <c r="DN129" s="335"/>
      <c r="DO129" s="335"/>
      <c r="DP129" s="335"/>
      <c r="DQ129" s="335"/>
      <c r="DR129" s="335"/>
      <c r="DS129" s="335"/>
      <c r="DT129" s="335"/>
      <c r="DU129" s="335"/>
      <c r="DV129" s="335"/>
      <c r="DW129" s="335"/>
      <c r="DX129" s="335"/>
      <c r="DY129" s="335"/>
      <c r="DZ129" s="335"/>
      <c r="EA129" s="336"/>
      <c r="EB129" s="334"/>
      <c r="EC129" s="335"/>
      <c r="ED129" s="335"/>
      <c r="EE129" s="335"/>
      <c r="EF129" s="335"/>
      <c r="EG129" s="335"/>
      <c r="EH129" s="335"/>
      <c r="EI129" s="335"/>
      <c r="EJ129" s="335"/>
      <c r="EK129" s="335"/>
      <c r="EL129" s="335"/>
      <c r="EM129" s="335"/>
      <c r="EN129" s="335"/>
      <c r="EO129" s="335"/>
      <c r="EP129" s="335"/>
      <c r="EQ129" s="335"/>
      <c r="ER129" s="335"/>
      <c r="ES129" s="336"/>
      <c r="ET129" s="334"/>
      <c r="EU129" s="335"/>
      <c r="EV129" s="335"/>
      <c r="EW129" s="335"/>
      <c r="EX129" s="335"/>
      <c r="EY129" s="335"/>
      <c r="EZ129" s="335"/>
      <c r="FA129" s="335"/>
      <c r="FB129" s="335"/>
      <c r="FC129" s="335"/>
      <c r="FD129" s="335"/>
      <c r="FE129" s="335"/>
      <c r="FF129" s="335"/>
      <c r="FG129" s="335"/>
      <c r="FH129" s="335"/>
      <c r="FI129" s="335"/>
      <c r="FJ129" s="335"/>
      <c r="FK129" s="336"/>
      <c r="FM129" s="238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40"/>
    </row>
    <row r="130" spans="1:186" ht="15" customHeight="1" thickBot="1">
      <c r="A130" s="135" t="s">
        <v>219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6"/>
      <c r="BZ130" s="65" t="s">
        <v>116</v>
      </c>
      <c r="CA130" s="66"/>
      <c r="CB130" s="66"/>
      <c r="CC130" s="66"/>
      <c r="CD130" s="66"/>
      <c r="CE130" s="66"/>
      <c r="CF130" s="66"/>
      <c r="CG130" s="97">
        <v>650</v>
      </c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254">
        <f>дс2!CR130+'дс 9'!CR130:DI130+'дс 15'!CR130:DI130+'дс 16'!CR130:DI130+'дс 23'!CR130:DI130+'дс 25'!CR130:DI130+'дс 34'!CR130:DI130+'дс 36'!CR130:DI130+'дс 39'!CR130:DI130+'дс 40'!CR130:DI130+'дс 41'!CR130:DI130+'дс 42'!CR130:DI130+'дс 44'!CR130:DI130+'дс 46'!CR130:DI130+'шк 1'!CR130:DI130+'шк 2'!CR130:DI130+'шк 4'!CR130:DI130+'шк 5'!CR130:DI130+'шк Оремиф'!CR130:DI130+УПК!CR130+ППМС!CR130</f>
        <v>0</v>
      </c>
      <c r="CS130" s="254"/>
      <c r="CT130" s="254"/>
      <c r="CU130" s="254"/>
      <c r="CV130" s="254"/>
      <c r="CW130" s="254"/>
      <c r="CX130" s="254"/>
      <c r="CY130" s="254"/>
      <c r="CZ130" s="254"/>
      <c r="DA130" s="254"/>
      <c r="DB130" s="254"/>
      <c r="DC130" s="254"/>
      <c r="DD130" s="254"/>
      <c r="DE130" s="254"/>
      <c r="DF130" s="254"/>
      <c r="DG130" s="254"/>
      <c r="DH130" s="254"/>
      <c r="DI130" s="254"/>
      <c r="DJ130" s="254">
        <f>дс2!DJ130+'дс 9'!DJ130:EA130+'дс 15'!DJ130:EA130+'дс 16'!DJ130:EA130+'дс 23'!DJ130:EA130+'дс 25'!DJ130:EA130+'дс 34'!DJ130:EA130+'дс 36'!DJ130:EA130+'дс 39'!DJ130:EA130+'дс 40'!DJ130:EA130+'дс 41'!DJ130:EA130+'дс 42'!DJ130:EA130+'дс 44'!DJ130:EA130+'дс 46'!DJ130:EA130+'шк 1'!DJ130:EA130+'шк 2'!DJ130:EA130+'шк 4'!DJ130:EA130+'шк 5'!DJ130:EA130+'шк Оремиф'!DJ130:EA130+УПК!DJ130+ППМС!DJ130</f>
        <v>0</v>
      </c>
      <c r="DK130" s="254"/>
      <c r="DL130" s="254"/>
      <c r="DM130" s="254"/>
      <c r="DN130" s="254"/>
      <c r="DO130" s="254"/>
      <c r="DP130" s="254"/>
      <c r="DQ130" s="254"/>
      <c r="DR130" s="254"/>
      <c r="DS130" s="254"/>
      <c r="DT130" s="254"/>
      <c r="DU130" s="254"/>
      <c r="DV130" s="254"/>
      <c r="DW130" s="254"/>
      <c r="DX130" s="254"/>
      <c r="DY130" s="254"/>
      <c r="DZ130" s="254"/>
      <c r="EA130" s="254"/>
      <c r="EB130" s="254">
        <f>дс2!EB130+'дс 9'!EB130:ES130+'дс 15'!EB130:ES130+'дс 16'!EB130:ES130+'дс 23'!EB130:ES130+'дс 25'!EB130:ES130+'дс 34'!EB130:ES130+'дс 36'!EB130:ES130+'дс 39'!EB130:ES130+'дс 40'!EB130:ES130+'дс 41'!EB130:ES130+'дс 42'!EB130:ES130+'дс 44'!EB130:ES130+'дс 46'!EB130:ES130+'шк 1'!EB130:ES130+'шк 2'!EB130:ES130+'шк 4'!EB130:ES130+'шк 5'!EB130:ES130+'шк Оремиф'!EB130:ES130+УПК!EB130+ППМС!EB130</f>
        <v>0</v>
      </c>
      <c r="EC130" s="254"/>
      <c r="ED130" s="254"/>
      <c r="EE130" s="254"/>
      <c r="EF130" s="254"/>
      <c r="EG130" s="254"/>
      <c r="EH130" s="254"/>
      <c r="EI130" s="254"/>
      <c r="EJ130" s="254"/>
      <c r="EK130" s="254"/>
      <c r="EL130" s="254"/>
      <c r="EM130" s="254"/>
      <c r="EN130" s="254"/>
      <c r="EO130" s="254"/>
      <c r="EP130" s="254"/>
      <c r="EQ130" s="254"/>
      <c r="ER130" s="254"/>
      <c r="ES130" s="254"/>
      <c r="ET130" s="254">
        <f>дс2!ET130+'дс 9'!ET130:FK130+'дс 15'!ET130:FK130+'дс 16'!ET130:FK130+'дс 23'!ET130:FK130+'дс 25'!ET130:FK130+'дс 34'!ET130:FK130+'дс 36'!ET130:FK130+'дс 39'!ET130:FK130+'дс 40'!ET130:FK130+'дс 41'!ET130:FK130+'дс 42'!ET130:FK130+'дс 44'!ET130:FK130+'дс 46'!ET130:FK130+'шк 1'!ET130:FK130+'шк 2'!ET130:FK130+'шк 4'!ET130:FK130+'шк 5'!ET130:FK130+'шк Оремиф'!ET130:FK130+УПК!ET130+ППМС!ET130</f>
        <v>0</v>
      </c>
      <c r="EU130" s="254"/>
      <c r="EV130" s="254"/>
      <c r="EW130" s="254"/>
      <c r="EX130" s="254"/>
      <c r="EY130" s="254"/>
      <c r="EZ130" s="254"/>
      <c r="FA130" s="254"/>
      <c r="FB130" s="254"/>
      <c r="FC130" s="254"/>
      <c r="FD130" s="254"/>
      <c r="FE130" s="254"/>
      <c r="FF130" s="254"/>
      <c r="FG130" s="254"/>
      <c r="FH130" s="254"/>
      <c r="FI130" s="254"/>
      <c r="FJ130" s="254"/>
      <c r="FK130" s="254"/>
      <c r="FM130" s="250"/>
      <c r="FN130" s="250"/>
      <c r="FO130" s="250"/>
      <c r="FP130" s="250"/>
      <c r="FQ130" s="250"/>
      <c r="FR130" s="250"/>
      <c r="FS130" s="250"/>
      <c r="FT130" s="250"/>
      <c r="FU130" s="250"/>
      <c r="FV130" s="250"/>
      <c r="FW130" s="250"/>
      <c r="FX130" s="250"/>
      <c r="FY130" s="250"/>
      <c r="FZ130" s="250"/>
      <c r="GA130" s="250"/>
      <c r="GB130" s="250"/>
      <c r="GC130" s="250"/>
      <c r="GD130" s="250"/>
    </row>
    <row r="131" spans="1:186" ht="24" customHeight="1" thickBot="1">
      <c r="A131" s="126" t="s">
        <v>220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7"/>
      <c r="BZ131" s="65" t="s">
        <v>117</v>
      </c>
      <c r="CA131" s="66"/>
      <c r="CB131" s="66"/>
      <c r="CC131" s="66"/>
      <c r="CD131" s="66"/>
      <c r="CE131" s="66"/>
      <c r="CF131" s="66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324">
        <f>дс2!CR131+'дс 9'!CR131:DI131+'дс 15'!CR131:DI131+'дс 16'!CR131:DI131+'дс 23'!CR131:DI131+'дс 25'!CR131:DI131+'дс 34'!CR131:DI131+'дс 36'!CR131:DI131+'дс 39'!CR131:DI131+'дс 40'!CR131:DI131+'дс 41'!CR131:DI131+'дс 42'!CR131:DI131+'дс 44'!CR131:DI131+'дс 46'!CR131:DI131+'шк 1'!CR131:DI131+'шк 2'!CR131:DI131+'шк 4'!CR131:DI131+'шк 5'!CR131:DI131+'шк Оремиф'!CR131:DI131+УПК!CR131+ППМС!CR131</f>
        <v>-1778347.4699999995</v>
      </c>
      <c r="CS131" s="324"/>
      <c r="CT131" s="324"/>
      <c r="CU131" s="324"/>
      <c r="CV131" s="324"/>
      <c r="CW131" s="324"/>
      <c r="CX131" s="324"/>
      <c r="CY131" s="324"/>
      <c r="CZ131" s="324"/>
      <c r="DA131" s="324"/>
      <c r="DB131" s="324"/>
      <c r="DC131" s="324"/>
      <c r="DD131" s="324"/>
      <c r="DE131" s="324"/>
      <c r="DF131" s="324"/>
      <c r="DG131" s="324"/>
      <c r="DH131" s="324"/>
      <c r="DI131" s="324"/>
      <c r="DJ131" s="324">
        <f>дс2!DJ131+'дс 9'!DJ131:EA131+'дс 15'!DJ131:EA131+'дс 16'!DJ131:EA131+'дс 23'!DJ131:EA131+'дс 25'!DJ131:EA131+'дс 34'!DJ131:EA131+'дс 36'!DJ131:EA131+'дс 39'!DJ131:EA131+'дс 40'!DJ131:EA131+'дс 41'!DJ131:EA131+'дс 42'!DJ131:EA131+'дс 44'!DJ131:EA131+'дс 46'!DJ131:EA131+'шк 1'!DJ131:EA131+'шк 2'!DJ131:EA131+'шк 4'!DJ131:EA131+'шк 5'!DJ131:EA131+'шк Оремиф'!DJ131:EA131+УПК!DJ131+ППМС!DJ131</f>
        <v>1858706.0999999931</v>
      </c>
      <c r="DK131" s="324"/>
      <c r="DL131" s="324"/>
      <c r="DM131" s="324"/>
      <c r="DN131" s="324"/>
      <c r="DO131" s="324"/>
      <c r="DP131" s="324"/>
      <c r="DQ131" s="324"/>
      <c r="DR131" s="324"/>
      <c r="DS131" s="324"/>
      <c r="DT131" s="324"/>
      <c r="DU131" s="324"/>
      <c r="DV131" s="324"/>
      <c r="DW131" s="324"/>
      <c r="DX131" s="324"/>
      <c r="DY131" s="324"/>
      <c r="DZ131" s="324"/>
      <c r="EA131" s="324"/>
      <c r="EB131" s="254">
        <f>дс2!EB131+'дс 9'!EB131:ES131+'дс 15'!EB131:ES131+'дс 16'!EB131:ES131+'дс 23'!EB131:ES131+'дс 25'!EB131:ES131+'дс 34'!EB131:ES131+'дс 36'!EB131:ES131+'дс 39'!EB131:ES131+'дс 40'!EB131:ES131+'дс 41'!EB131:ES131+'дс 42'!EB131:ES131+'дс 44'!EB131:ES131+'дс 46'!EB131:ES131+'шк 1'!EB131:ES131+'шк 2'!EB131:ES131+'шк 4'!EB131:ES131+'шк 5'!EB131:ES131+'шк Оремиф'!EB131:ES131+УПК!EB131+ППМС!EB131</f>
        <v>0</v>
      </c>
      <c r="EC131" s="254"/>
      <c r="ED131" s="254"/>
      <c r="EE131" s="254"/>
      <c r="EF131" s="254"/>
      <c r="EG131" s="254"/>
      <c r="EH131" s="254"/>
      <c r="EI131" s="254"/>
      <c r="EJ131" s="254"/>
      <c r="EK131" s="254"/>
      <c r="EL131" s="254"/>
      <c r="EM131" s="254"/>
      <c r="EN131" s="254"/>
      <c r="EO131" s="254"/>
      <c r="EP131" s="254"/>
      <c r="EQ131" s="254"/>
      <c r="ER131" s="254"/>
      <c r="ES131" s="254"/>
      <c r="ET131" s="254">
        <f>дс2!ET131+'дс 9'!ET131:FK131+'дс 15'!ET131:FK131+'дс 16'!ET131:FK131+'дс 23'!ET131:FK131+'дс 25'!ET131:FK131+'дс 34'!ET131:FK131+'дс 36'!ET131:FK131+'дс 39'!ET131:FK131+'дс 40'!ET131:FK131+'дс 41'!ET131:FK131+'дс 42'!ET131:FK131+'дс 44'!ET131:FK131+'дс 46'!ET131:FK131+'шк 1'!ET131:FK131+'шк 2'!ET131:FK131+'шк 4'!ET131:FK131+'шк 5'!ET131:FK131+'шк Оремиф'!ET131:FK131+УПК!ET131+ППМС!ET131</f>
        <v>80358.629999993369</v>
      </c>
      <c r="EU131" s="254"/>
      <c r="EV131" s="254"/>
      <c r="EW131" s="254"/>
      <c r="EX131" s="254"/>
      <c r="EY131" s="254"/>
      <c r="EZ131" s="254"/>
      <c r="FA131" s="254"/>
      <c r="FB131" s="254"/>
      <c r="FC131" s="254"/>
      <c r="FD131" s="254"/>
      <c r="FE131" s="254"/>
      <c r="FF131" s="254"/>
      <c r="FG131" s="254"/>
      <c r="FH131" s="254"/>
      <c r="FI131" s="254"/>
      <c r="FJ131" s="254"/>
      <c r="FK131" s="254"/>
      <c r="FM131" s="233">
        <f>FM132-FM134</f>
        <v>1858706.0999999642</v>
      </c>
      <c r="FN131" s="233"/>
      <c r="FO131" s="233"/>
      <c r="FP131" s="233"/>
      <c r="FQ131" s="233"/>
      <c r="FR131" s="233"/>
      <c r="FS131" s="233"/>
      <c r="FT131" s="233"/>
      <c r="FU131" s="233"/>
      <c r="FV131" s="233"/>
      <c r="FW131" s="233"/>
      <c r="FX131" s="233"/>
      <c r="FY131" s="233"/>
      <c r="FZ131" s="233"/>
      <c r="GA131" s="233"/>
      <c r="GB131" s="233"/>
      <c r="GC131" s="233"/>
      <c r="GD131" s="233"/>
    </row>
    <row r="132" spans="1:186" ht="12" customHeight="1">
      <c r="A132" s="128" t="s">
        <v>23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9"/>
      <c r="BZ132" s="79" t="s">
        <v>118</v>
      </c>
      <c r="CA132" s="80"/>
      <c r="CB132" s="80"/>
      <c r="CC132" s="80"/>
      <c r="CD132" s="80"/>
      <c r="CE132" s="80"/>
      <c r="CF132" s="81"/>
      <c r="CG132" s="73">
        <v>560</v>
      </c>
      <c r="CH132" s="74"/>
      <c r="CI132" s="74"/>
      <c r="CJ132" s="74"/>
      <c r="CK132" s="74"/>
      <c r="CL132" s="74"/>
      <c r="CM132" s="74"/>
      <c r="CN132" s="74"/>
      <c r="CO132" s="74"/>
      <c r="CP132" s="74"/>
      <c r="CQ132" s="75"/>
      <c r="CR132" s="325">
        <f>дс2!CR132+'дс 9'!CR132:DI132+'дс 15'!CR132:DI132+'дс 16'!CR132:DI132+'дс 23'!CR132:DI132+'дс 25'!CR132:DI132+'дс 34'!CR132:DI132+'дс 36'!CR132:DI132+'дс 39'!CR132:DI132+'дс 40'!CR132:DI132+'дс 41'!CR132:DI132+'дс 42'!CR132:DI132+'дс 44'!CR132:DI132+'дс 46'!CR132:DI132+'шк 1'!CR132:DI132+'шк 2'!CR132:DI132+'шк 4'!CR132:DI132+'шк 5'!CR132:DI132+'шк Оремиф'!CR132:DI132+УПК!CR132+ППМС!CR132</f>
        <v>20532244.77</v>
      </c>
      <c r="CS132" s="326"/>
      <c r="CT132" s="326"/>
      <c r="CU132" s="326"/>
      <c r="CV132" s="326"/>
      <c r="CW132" s="326"/>
      <c r="CX132" s="326"/>
      <c r="CY132" s="326"/>
      <c r="CZ132" s="326"/>
      <c r="DA132" s="326"/>
      <c r="DB132" s="326"/>
      <c r="DC132" s="326"/>
      <c r="DD132" s="326"/>
      <c r="DE132" s="326"/>
      <c r="DF132" s="326"/>
      <c r="DG132" s="326"/>
      <c r="DH132" s="326"/>
      <c r="DI132" s="327"/>
      <c r="DJ132" s="325">
        <f>дс2!DJ132+'дс 9'!DJ132:EA132+'дс 15'!DJ132:EA132+'дс 16'!DJ132:EA132+'дс 23'!DJ132:EA132+'дс 25'!DJ132:EA132+'дс 34'!DJ132:EA132+'дс 36'!DJ132:EA132+'дс 39'!DJ132:EA132+'дс 40'!DJ132:EA132+'дс 41'!DJ132:EA132+'дс 42'!DJ132:EA132+'дс 44'!DJ132:EA132+'дс 46'!DJ132:EA132+'шк 1'!DJ132:EA132+'шк 2'!DJ132:EA132+'шк 4'!DJ132:EA132+'шк 5'!DJ132:EA132+'шк Оремиф'!DJ132:EA132+УПК!DJ132+ППМС!DJ132</f>
        <v>503389427.57999986</v>
      </c>
      <c r="DK132" s="326"/>
      <c r="DL132" s="326"/>
      <c r="DM132" s="326"/>
      <c r="DN132" s="326"/>
      <c r="DO132" s="326"/>
      <c r="DP132" s="326"/>
      <c r="DQ132" s="326"/>
      <c r="DR132" s="326"/>
      <c r="DS132" s="326"/>
      <c r="DT132" s="326"/>
      <c r="DU132" s="326"/>
      <c r="DV132" s="326"/>
      <c r="DW132" s="326"/>
      <c r="DX132" s="326"/>
      <c r="DY132" s="326"/>
      <c r="DZ132" s="326"/>
      <c r="EA132" s="327"/>
      <c r="EB132" s="331">
        <f>дс2!EB132+'дс 9'!EB132:ES132+'дс 15'!EB132:ES132+'дс 16'!EB132:ES132+'дс 23'!EB132:ES132+'дс 25'!EB132:ES132+'дс 34'!EB132:ES132+'дс 36'!EB132:ES132+'дс 39'!EB132:ES132+'дс 40'!EB132:ES132+'дс 41'!EB132:ES132+'дс 42'!EB132:ES132+'дс 44'!EB132:ES132+'дс 46'!EB132:ES132+'шк 1'!EB132:ES132+'шк 2'!EB132:ES132+'шк 4'!EB132:ES132+'шк 5'!EB132:ES132+'шк Оремиф'!EB132:ES132+УПК!EB132+ППМС!EB132</f>
        <v>0</v>
      </c>
      <c r="EC132" s="332"/>
      <c r="ED132" s="332"/>
      <c r="EE132" s="332"/>
      <c r="EF132" s="332"/>
      <c r="EG132" s="332"/>
      <c r="EH132" s="332"/>
      <c r="EI132" s="332"/>
      <c r="EJ132" s="332"/>
      <c r="EK132" s="332"/>
      <c r="EL132" s="332"/>
      <c r="EM132" s="332"/>
      <c r="EN132" s="332"/>
      <c r="EO132" s="332"/>
      <c r="EP132" s="332"/>
      <c r="EQ132" s="332"/>
      <c r="ER132" s="332"/>
      <c r="ES132" s="333"/>
      <c r="ET132" s="331">
        <f>дс2!ET132+'дс 9'!ET132:FK132+'дс 15'!ET132:FK132+'дс 16'!ET132:FK132+'дс 23'!ET132:FK132+'дс 25'!ET132:FK132+'дс 34'!ET132:FK132+'дс 36'!ET132:FK132+'дс 39'!ET132:FK132+'дс 40'!ET132:FK132+'дс 41'!ET132:FK132+'дс 42'!ET132:FK132+'дс 44'!ET132:FK132+'дс 46'!ET132:FK132+'шк 1'!ET132:FK132+'шк 2'!ET132:FK132+'шк 4'!ET132:FK132+'шк 5'!ET132:FK132+'шк Оремиф'!ET132:FK132+УПК!ET132+ППМС!ET132</f>
        <v>523921672.34999996</v>
      </c>
      <c r="EU132" s="332"/>
      <c r="EV132" s="332"/>
      <c r="EW132" s="332"/>
      <c r="EX132" s="332"/>
      <c r="EY132" s="332"/>
      <c r="EZ132" s="332"/>
      <c r="FA132" s="332"/>
      <c r="FB132" s="332"/>
      <c r="FC132" s="332"/>
      <c r="FD132" s="332"/>
      <c r="FE132" s="332"/>
      <c r="FF132" s="332"/>
      <c r="FG132" s="332"/>
      <c r="FH132" s="332"/>
      <c r="FI132" s="332"/>
      <c r="FJ132" s="332"/>
      <c r="FK132" s="333"/>
      <c r="FM132" s="235">
        <v>503389427.57999998</v>
      </c>
      <c r="FN132" s="236"/>
      <c r="FO132" s="236"/>
      <c r="FP132" s="236"/>
      <c r="FQ132" s="236"/>
      <c r="FR132" s="236"/>
      <c r="FS132" s="236"/>
      <c r="FT132" s="236"/>
      <c r="FU132" s="236"/>
      <c r="FV132" s="236"/>
      <c r="FW132" s="236"/>
      <c r="FX132" s="236"/>
      <c r="FY132" s="236"/>
      <c r="FZ132" s="236"/>
      <c r="GA132" s="236"/>
      <c r="GB132" s="236"/>
      <c r="GC132" s="236"/>
      <c r="GD132" s="237"/>
    </row>
    <row r="133" spans="1:186" ht="12" customHeight="1" thickBot="1">
      <c r="A133" s="196" t="s">
        <v>221</v>
      </c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7"/>
      <c r="BZ133" s="82"/>
      <c r="CA133" s="83"/>
      <c r="CB133" s="83"/>
      <c r="CC133" s="83"/>
      <c r="CD133" s="83"/>
      <c r="CE133" s="83"/>
      <c r="CF133" s="84"/>
      <c r="CG133" s="76"/>
      <c r="CH133" s="77"/>
      <c r="CI133" s="77"/>
      <c r="CJ133" s="77"/>
      <c r="CK133" s="77"/>
      <c r="CL133" s="77"/>
      <c r="CM133" s="77"/>
      <c r="CN133" s="77"/>
      <c r="CO133" s="77"/>
      <c r="CP133" s="77"/>
      <c r="CQ133" s="78"/>
      <c r="CR133" s="328"/>
      <c r="CS133" s="329"/>
      <c r="CT133" s="329"/>
      <c r="CU133" s="329"/>
      <c r="CV133" s="329"/>
      <c r="CW133" s="329"/>
      <c r="CX133" s="329"/>
      <c r="CY133" s="329"/>
      <c r="CZ133" s="329"/>
      <c r="DA133" s="329"/>
      <c r="DB133" s="329"/>
      <c r="DC133" s="329"/>
      <c r="DD133" s="329"/>
      <c r="DE133" s="329"/>
      <c r="DF133" s="329"/>
      <c r="DG133" s="329"/>
      <c r="DH133" s="329"/>
      <c r="DI133" s="330"/>
      <c r="DJ133" s="328"/>
      <c r="DK133" s="329"/>
      <c r="DL133" s="329"/>
      <c r="DM133" s="329"/>
      <c r="DN133" s="329"/>
      <c r="DO133" s="329"/>
      <c r="DP133" s="329"/>
      <c r="DQ133" s="329"/>
      <c r="DR133" s="329"/>
      <c r="DS133" s="329"/>
      <c r="DT133" s="329"/>
      <c r="DU133" s="329"/>
      <c r="DV133" s="329"/>
      <c r="DW133" s="329"/>
      <c r="DX133" s="329"/>
      <c r="DY133" s="329"/>
      <c r="DZ133" s="329"/>
      <c r="EA133" s="330"/>
      <c r="EB133" s="334"/>
      <c r="EC133" s="335"/>
      <c r="ED133" s="335"/>
      <c r="EE133" s="335"/>
      <c r="EF133" s="335"/>
      <c r="EG133" s="335"/>
      <c r="EH133" s="335"/>
      <c r="EI133" s="335"/>
      <c r="EJ133" s="335"/>
      <c r="EK133" s="335"/>
      <c r="EL133" s="335"/>
      <c r="EM133" s="335"/>
      <c r="EN133" s="335"/>
      <c r="EO133" s="335"/>
      <c r="EP133" s="335"/>
      <c r="EQ133" s="335"/>
      <c r="ER133" s="335"/>
      <c r="ES133" s="336"/>
      <c r="ET133" s="334"/>
      <c r="EU133" s="335"/>
      <c r="EV133" s="335"/>
      <c r="EW133" s="335"/>
      <c r="EX133" s="335"/>
      <c r="EY133" s="335"/>
      <c r="EZ133" s="335"/>
      <c r="FA133" s="335"/>
      <c r="FB133" s="335"/>
      <c r="FC133" s="335"/>
      <c r="FD133" s="335"/>
      <c r="FE133" s="335"/>
      <c r="FF133" s="335"/>
      <c r="FG133" s="335"/>
      <c r="FH133" s="335"/>
      <c r="FI133" s="335"/>
      <c r="FJ133" s="335"/>
      <c r="FK133" s="336"/>
      <c r="FM133" s="238"/>
      <c r="FN133" s="239"/>
      <c r="FO133" s="239"/>
      <c r="FP133" s="239"/>
      <c r="FQ133" s="239"/>
      <c r="FR133" s="239"/>
      <c r="FS133" s="239"/>
      <c r="FT133" s="239"/>
      <c r="FU133" s="239"/>
      <c r="FV133" s="239"/>
      <c r="FW133" s="239"/>
      <c r="FX133" s="239"/>
      <c r="FY133" s="239"/>
      <c r="FZ133" s="239"/>
      <c r="GA133" s="239"/>
      <c r="GB133" s="239"/>
      <c r="GC133" s="239"/>
      <c r="GD133" s="240"/>
    </row>
    <row r="134" spans="1:186" ht="15" customHeight="1">
      <c r="A134" s="135" t="s">
        <v>222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6"/>
      <c r="BZ134" s="65" t="s">
        <v>119</v>
      </c>
      <c r="CA134" s="66"/>
      <c r="CB134" s="66"/>
      <c r="CC134" s="66"/>
      <c r="CD134" s="66"/>
      <c r="CE134" s="66"/>
      <c r="CF134" s="66"/>
      <c r="CG134" s="97">
        <v>660</v>
      </c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324">
        <f>дс2!CR134+'дс 9'!CR134:DI134+'дс 15'!CR134:DI134+'дс 16'!CR134:DI134+'дс 23'!CR134:DI134+'дс 25'!CR134:DI134+'дс 34'!CR134:DI134+'дс 36'!CR134:DI134+'дс 39'!CR134:DI134+'дс 40'!CR134:DI134+'дс 41'!CR134:DI134+'дс 42'!CR134:DI134+'дс 44'!CR134:DI134+'дс 46'!CR134:DI134+'шк 1'!CR134:DI134+'шк 2'!CR134:DI134+'шк 4'!CR134:DI134+'шк 5'!CR134:DI134+'шк Оремиф'!CR134:DI134+УПК!CR134+ППМС!CR134</f>
        <v>22310592.240000002</v>
      </c>
      <c r="CS134" s="324"/>
      <c r="CT134" s="324"/>
      <c r="CU134" s="324"/>
      <c r="CV134" s="324"/>
      <c r="CW134" s="324"/>
      <c r="CX134" s="324"/>
      <c r="CY134" s="324"/>
      <c r="CZ134" s="324"/>
      <c r="DA134" s="324"/>
      <c r="DB134" s="324"/>
      <c r="DC134" s="324"/>
      <c r="DD134" s="324"/>
      <c r="DE134" s="324"/>
      <c r="DF134" s="324"/>
      <c r="DG134" s="324"/>
      <c r="DH134" s="324"/>
      <c r="DI134" s="324"/>
      <c r="DJ134" s="324">
        <f>дс2!DJ134+'дс 9'!DJ134:EA134+'дс 15'!DJ134:EA134+'дс 16'!DJ134:EA134+'дс 23'!DJ134:EA134+'дс 25'!DJ134:EA134+'дс 34'!DJ134:EA134+'дс 36'!DJ134:EA134+'дс 39'!DJ134:EA134+'дс 40'!DJ134:EA134+'дс 41'!DJ134:EA134+'дс 42'!DJ134:EA134+'дс 44'!DJ134:EA134+'дс 46'!DJ134:EA134+'шк 1'!DJ134:EA134+'шк 2'!DJ134:EA134+'шк 4'!DJ134:EA134+'шк 5'!DJ134:EA134+'шк Оремиф'!DJ134:EA134+УПК!DJ134+ППМС!DJ134</f>
        <v>501530721.48000002</v>
      </c>
      <c r="DK134" s="324"/>
      <c r="DL134" s="324"/>
      <c r="DM134" s="324"/>
      <c r="DN134" s="324"/>
      <c r="DO134" s="324"/>
      <c r="DP134" s="324"/>
      <c r="DQ134" s="324"/>
      <c r="DR134" s="324"/>
      <c r="DS134" s="324"/>
      <c r="DT134" s="324"/>
      <c r="DU134" s="324"/>
      <c r="DV134" s="324"/>
      <c r="DW134" s="324"/>
      <c r="DX134" s="324"/>
      <c r="DY134" s="324"/>
      <c r="DZ134" s="324"/>
      <c r="EA134" s="324"/>
      <c r="EB134" s="254">
        <f>дс2!EB134+'дс 9'!EB134:ES134+'дс 15'!EB134:ES134+'дс 16'!EB134:ES134+'дс 23'!EB134:ES134+'дс 25'!EB134:ES134+'дс 34'!EB134:ES134+'дс 36'!EB134:ES134+'дс 39'!EB134:ES134+'дс 40'!EB134:ES134+'дс 41'!EB134:ES134+'дс 42'!EB134:ES134+'дс 44'!EB134:ES134+'дс 46'!EB134:ES134+'шк 1'!EB134:ES134+'шк 2'!EB134:ES134+'шк 4'!EB134:ES134+'шк 5'!EB134:ES134+'шк Оремиф'!EB134:ES134+УПК!EB134+ППМС!EB134</f>
        <v>0</v>
      </c>
      <c r="EC134" s="254"/>
      <c r="ED134" s="254"/>
      <c r="EE134" s="254"/>
      <c r="EF134" s="254"/>
      <c r="EG134" s="254"/>
      <c r="EH134" s="254"/>
      <c r="EI134" s="254"/>
      <c r="EJ134" s="254"/>
      <c r="EK134" s="254"/>
      <c r="EL134" s="254"/>
      <c r="EM134" s="254"/>
      <c r="EN134" s="254"/>
      <c r="EO134" s="254"/>
      <c r="EP134" s="254"/>
      <c r="EQ134" s="254"/>
      <c r="ER134" s="254"/>
      <c r="ES134" s="254"/>
      <c r="ET134" s="254">
        <f>дс2!ET134+'дс 9'!ET134:FK134+'дс 15'!ET134:FK134+'дс 16'!ET134:FK134+'дс 23'!ET134:FK134+'дс 25'!ET134:FK134+'дс 34'!ET134:FK134+'дс 36'!ET134:FK134+'дс 39'!ET134:FK134+'дс 40'!ET134:FK134+'дс 41'!ET134:FK134+'дс 42'!ET134:FK134+'дс 44'!ET134:FK134+'дс 46'!ET134:FK134+'шк 1'!ET134:FK134+'шк 2'!ET134:FK134+'шк 4'!ET134:FK134+'шк 5'!ET134:FK134+'шк Оремиф'!ET134:FK134+УПК!ET134+ППМС!ET134</f>
        <v>523841313.71999991</v>
      </c>
      <c r="EU134" s="254"/>
      <c r="EV134" s="254"/>
      <c r="EW134" s="254"/>
      <c r="EX134" s="254"/>
      <c r="EY134" s="254"/>
      <c r="EZ134" s="254"/>
      <c r="FA134" s="254"/>
      <c r="FB134" s="254"/>
      <c r="FC134" s="254"/>
      <c r="FD134" s="254"/>
      <c r="FE134" s="254"/>
      <c r="FF134" s="254"/>
      <c r="FG134" s="254"/>
      <c r="FH134" s="254"/>
      <c r="FI134" s="254"/>
      <c r="FJ134" s="254"/>
      <c r="FK134" s="254"/>
      <c r="FM134" s="250">
        <v>501530721.48000002</v>
      </c>
      <c r="FN134" s="250"/>
      <c r="FO134" s="250"/>
      <c r="FP134" s="250"/>
      <c r="FQ134" s="250"/>
      <c r="FR134" s="250"/>
      <c r="FS134" s="250"/>
      <c r="FT134" s="250"/>
      <c r="FU134" s="250"/>
      <c r="FV134" s="250"/>
      <c r="FW134" s="250"/>
      <c r="FX134" s="250"/>
      <c r="FY134" s="250"/>
      <c r="FZ134" s="250"/>
      <c r="GA134" s="250"/>
      <c r="GB134" s="250"/>
      <c r="GC134" s="250"/>
      <c r="GD134" s="250"/>
    </row>
    <row r="135" spans="1:186" ht="15" customHeight="1">
      <c r="FG135" s="42"/>
      <c r="FH135" s="42"/>
      <c r="FI135" s="42"/>
      <c r="FJ135" s="42"/>
      <c r="FK135" s="41" t="s">
        <v>165</v>
      </c>
    </row>
    <row r="136" spans="1:186" s="12" customFormat="1" ht="33" customHeight="1">
      <c r="A136" s="161" t="s">
        <v>136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 t="s">
        <v>137</v>
      </c>
      <c r="CA136" s="123"/>
      <c r="CB136" s="123"/>
      <c r="CC136" s="123"/>
      <c r="CD136" s="123"/>
      <c r="CE136" s="123"/>
      <c r="CF136" s="123"/>
      <c r="CG136" s="123" t="s">
        <v>173</v>
      </c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253" t="s">
        <v>174</v>
      </c>
      <c r="CS136" s="253"/>
      <c r="CT136" s="253"/>
      <c r="CU136" s="253"/>
      <c r="CV136" s="253"/>
      <c r="CW136" s="253"/>
      <c r="CX136" s="253"/>
      <c r="CY136" s="253"/>
      <c r="CZ136" s="253"/>
      <c r="DA136" s="253"/>
      <c r="DB136" s="253"/>
      <c r="DC136" s="253"/>
      <c r="DD136" s="253"/>
      <c r="DE136" s="253"/>
      <c r="DF136" s="253"/>
      <c r="DG136" s="253"/>
      <c r="DH136" s="253"/>
      <c r="DI136" s="253"/>
      <c r="DJ136" s="253" t="s">
        <v>175</v>
      </c>
      <c r="DK136" s="253"/>
      <c r="DL136" s="253"/>
      <c r="DM136" s="253"/>
      <c r="DN136" s="253"/>
      <c r="DO136" s="253"/>
      <c r="DP136" s="253"/>
      <c r="DQ136" s="253"/>
      <c r="DR136" s="253"/>
      <c r="DS136" s="253"/>
      <c r="DT136" s="253"/>
      <c r="DU136" s="253"/>
      <c r="DV136" s="253"/>
      <c r="DW136" s="253"/>
      <c r="DX136" s="253"/>
      <c r="DY136" s="253"/>
      <c r="DZ136" s="253"/>
      <c r="EA136" s="253"/>
      <c r="EB136" s="253" t="s">
        <v>2</v>
      </c>
      <c r="EC136" s="253"/>
      <c r="ED136" s="253"/>
      <c r="EE136" s="253"/>
      <c r="EF136" s="253"/>
      <c r="EG136" s="253"/>
      <c r="EH136" s="253"/>
      <c r="EI136" s="253"/>
      <c r="EJ136" s="253"/>
      <c r="EK136" s="253"/>
      <c r="EL136" s="253"/>
      <c r="EM136" s="253"/>
      <c r="EN136" s="253"/>
      <c r="EO136" s="253"/>
      <c r="EP136" s="253"/>
      <c r="EQ136" s="253"/>
      <c r="ER136" s="253"/>
      <c r="ES136" s="253"/>
      <c r="ET136" s="253" t="s">
        <v>1</v>
      </c>
      <c r="EU136" s="253"/>
      <c r="EV136" s="253"/>
      <c r="EW136" s="253"/>
      <c r="EX136" s="253"/>
      <c r="EY136" s="253"/>
      <c r="EZ136" s="253"/>
      <c r="FA136" s="253"/>
      <c r="FB136" s="253"/>
      <c r="FC136" s="253"/>
      <c r="FD136" s="253"/>
      <c r="FE136" s="253"/>
      <c r="FF136" s="253"/>
      <c r="FG136" s="253"/>
      <c r="FH136" s="253"/>
      <c r="FI136" s="253"/>
      <c r="FJ136" s="253"/>
      <c r="FK136" s="256"/>
      <c r="FL136" s="39"/>
      <c r="FM136" s="253" t="s">
        <v>175</v>
      </c>
      <c r="FN136" s="253"/>
      <c r="FO136" s="253"/>
      <c r="FP136" s="253"/>
      <c r="FQ136" s="253"/>
      <c r="FR136" s="253"/>
      <c r="FS136" s="253"/>
      <c r="FT136" s="253"/>
      <c r="FU136" s="253"/>
      <c r="FV136" s="253"/>
      <c r="FW136" s="253"/>
      <c r="FX136" s="253"/>
      <c r="FY136" s="253"/>
      <c r="FZ136" s="253"/>
      <c r="GA136" s="253"/>
      <c r="GB136" s="253"/>
      <c r="GC136" s="253"/>
      <c r="GD136" s="253"/>
    </row>
    <row r="137" spans="1:186" ht="12.75" customHeight="1" thickBot="1">
      <c r="A137" s="118">
        <v>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119">
        <v>2</v>
      </c>
      <c r="CA137" s="119"/>
      <c r="CB137" s="119"/>
      <c r="CC137" s="119"/>
      <c r="CD137" s="119"/>
      <c r="CE137" s="119"/>
      <c r="CF137" s="119"/>
      <c r="CG137" s="119">
        <v>3</v>
      </c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293">
        <v>4</v>
      </c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>
        <v>5</v>
      </c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>
        <v>6</v>
      </c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  <c r="EO137" s="293"/>
      <c r="EP137" s="293"/>
      <c r="EQ137" s="293"/>
      <c r="ER137" s="293"/>
      <c r="ES137" s="293"/>
      <c r="ET137" s="293">
        <v>7</v>
      </c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3"/>
      <c r="FI137" s="293"/>
      <c r="FJ137" s="293"/>
      <c r="FK137" s="297"/>
      <c r="FM137" s="293">
        <v>5</v>
      </c>
      <c r="FN137" s="293"/>
      <c r="FO137" s="293"/>
      <c r="FP137" s="293"/>
      <c r="FQ137" s="293"/>
      <c r="FR137" s="293"/>
      <c r="FS137" s="293"/>
      <c r="FT137" s="293"/>
      <c r="FU137" s="293"/>
      <c r="FV137" s="293"/>
      <c r="FW137" s="293"/>
      <c r="FX137" s="293"/>
      <c r="FY137" s="293"/>
      <c r="FZ137" s="293"/>
      <c r="GA137" s="293"/>
      <c r="GB137" s="293"/>
      <c r="GC137" s="293"/>
      <c r="GD137" s="293"/>
    </row>
    <row r="138" spans="1:186" ht="15" customHeight="1" thickBot="1">
      <c r="A138" s="215" t="s">
        <v>143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6"/>
      <c r="BZ138" s="138" t="s">
        <v>122</v>
      </c>
      <c r="CA138" s="139"/>
      <c r="CB138" s="139"/>
      <c r="CC138" s="139"/>
      <c r="CD138" s="139"/>
      <c r="CE138" s="139"/>
      <c r="CF138" s="139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324">
        <f>дс2!CR138+'дс 9'!CR138:DI138+'дс 15'!CR138:DI138+'дс 16'!CR138:DI138+'дс 23'!CR138:DI138+'дс 25'!CR138:DI138+'дс 34'!CR138:DI138+'дс 36'!CR138:DI138+'дс 39'!CR138:DI138+'дс 40'!CR138:DI138+'дс 41'!CR138:DI138+'дс 42'!CR138:DI138+'дс 44'!CR138:DI138+'дс 46'!CR138:DI138+'шк 1'!CR138:DI138+'шк 2'!CR138:DI138+'шк 4'!CR138:DI138+'шк 5'!CR138:DI138+'шк Оремиф'!CR138:DI138+УПК!CR138+ППМС!CR138</f>
        <v>-345747.97</v>
      </c>
      <c r="CS138" s="324"/>
      <c r="CT138" s="324"/>
      <c r="CU138" s="324"/>
      <c r="CV138" s="324"/>
      <c r="CW138" s="324"/>
      <c r="CX138" s="324"/>
      <c r="CY138" s="324"/>
      <c r="CZ138" s="324"/>
      <c r="DA138" s="324"/>
      <c r="DB138" s="324"/>
      <c r="DC138" s="324"/>
      <c r="DD138" s="324"/>
      <c r="DE138" s="324"/>
      <c r="DF138" s="324"/>
      <c r="DG138" s="324"/>
      <c r="DH138" s="324"/>
      <c r="DI138" s="324"/>
      <c r="DJ138" s="254">
        <f>дс2!DJ138+'дс 9'!DJ138:EA138+'дс 15'!DJ138:EA138+'дс 16'!DJ138:EA138+'дс 23'!DJ138:EA138+'дс 25'!DJ138:EA138+'дс 34'!DJ138:EA138+'дс 36'!DJ138:EA138+'дс 39'!DJ138:EA138+'дс 40'!DJ138:EA138+'дс 41'!DJ138:EA138+'дс 42'!DJ138:EA138+'дс 44'!DJ138:EA138+'дс 46'!DJ138:EA138+'шк 1'!DJ138:EA138+'шк 2'!DJ138:EA138+'шк 4'!DJ138:EA138+'шк 5'!DJ138:EA138+'шк Оремиф'!DJ138:EA138+УПК!DJ138+ППМС!DJ138</f>
        <v>137988.34000001661</v>
      </c>
      <c r="DK138" s="254"/>
      <c r="DL138" s="254"/>
      <c r="DM138" s="254"/>
      <c r="DN138" s="254"/>
      <c r="DO138" s="254"/>
      <c r="DP138" s="254"/>
      <c r="DQ138" s="254"/>
      <c r="DR138" s="254"/>
      <c r="DS138" s="254"/>
      <c r="DT138" s="254"/>
      <c r="DU138" s="254"/>
      <c r="DV138" s="254"/>
      <c r="DW138" s="254"/>
      <c r="DX138" s="254"/>
      <c r="DY138" s="254"/>
      <c r="DZ138" s="254"/>
      <c r="EA138" s="254"/>
      <c r="EB138" s="254">
        <f>дс2!EB138+'дс 9'!EB138:ES138+'дс 15'!EB138:ES138+'дс 16'!EB138:ES138+'дс 23'!EB138:ES138+'дс 25'!EB138:ES138+'дс 34'!EB138:ES138+'дс 36'!EB138:ES138+'дс 39'!EB138:ES138+'дс 40'!EB138:ES138+'дс 41'!EB138:ES138+'дс 42'!EB138:ES138+'дс 44'!EB138:ES138+'дс 46'!EB138:ES138+'шк 1'!EB138:ES138+'шк 2'!EB138:ES138+'шк 4'!EB138:ES138+'шк 5'!EB138:ES138+'шк Оремиф'!EB138:ES138+УПК!EB138+ППМС!EB138</f>
        <v>0</v>
      </c>
      <c r="EC138" s="254"/>
      <c r="ED138" s="254"/>
      <c r="EE138" s="254"/>
      <c r="EF138" s="254"/>
      <c r="EG138" s="254"/>
      <c r="EH138" s="254"/>
      <c r="EI138" s="254"/>
      <c r="EJ138" s="254"/>
      <c r="EK138" s="254"/>
      <c r="EL138" s="254"/>
      <c r="EM138" s="254"/>
      <c r="EN138" s="254"/>
      <c r="EO138" s="254"/>
      <c r="EP138" s="254"/>
      <c r="EQ138" s="254"/>
      <c r="ER138" s="254"/>
      <c r="ES138" s="254"/>
      <c r="ET138" s="254">
        <f>дс2!ET138+'дс 9'!ET138:FK138+'дс 15'!ET138:FK138+'дс 16'!ET138:FK138+'дс 23'!ET138:FK138+'дс 25'!ET138:FK138+'дс 34'!ET138:FK138+'дс 36'!ET138:FK138+'дс 39'!ET138:FK138+'дс 40'!ET138:FK138+'дс 41'!ET138:FK138+'дс 42'!ET138:FK138+'дс 44'!ET138:FK138+'дс 46'!ET138:FK138+'шк 1'!ET138:FK138+'шк 2'!ET138:FK138+'шк 4'!ET138:FK138+'шк 5'!ET138:FK138+'шк Оремиф'!ET138:FK138+УПК!ET138+ППМС!ET138</f>
        <v>-207759.62999998312</v>
      </c>
      <c r="EU138" s="254"/>
      <c r="EV138" s="254"/>
      <c r="EW138" s="254"/>
      <c r="EX138" s="254"/>
      <c r="EY138" s="254"/>
      <c r="EZ138" s="254"/>
      <c r="FA138" s="254"/>
      <c r="FB138" s="254"/>
      <c r="FC138" s="254"/>
      <c r="FD138" s="254"/>
      <c r="FE138" s="254"/>
      <c r="FF138" s="254"/>
      <c r="FG138" s="254"/>
      <c r="FH138" s="254"/>
      <c r="FI138" s="254"/>
      <c r="FJ138" s="254"/>
      <c r="FK138" s="254"/>
      <c r="FM138" s="254">
        <f>FM139+FM143+FM147</f>
        <v>137988.34000003338</v>
      </c>
      <c r="FN138" s="254"/>
      <c r="FO138" s="254"/>
      <c r="FP138" s="254"/>
      <c r="FQ138" s="254"/>
      <c r="FR138" s="254"/>
      <c r="FS138" s="254"/>
      <c r="FT138" s="254"/>
      <c r="FU138" s="254"/>
      <c r="FV138" s="254"/>
      <c r="FW138" s="254"/>
      <c r="FX138" s="254"/>
      <c r="FY138" s="254"/>
      <c r="FZ138" s="254"/>
      <c r="GA138" s="254"/>
      <c r="GB138" s="254"/>
      <c r="GC138" s="254"/>
      <c r="GD138" s="254"/>
    </row>
    <row r="139" spans="1:186" ht="26.25" customHeight="1" thickBot="1">
      <c r="A139" s="126" t="s">
        <v>223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7"/>
      <c r="BZ139" s="65" t="s">
        <v>123</v>
      </c>
      <c r="CA139" s="66"/>
      <c r="CB139" s="66"/>
      <c r="CC139" s="66"/>
      <c r="CD139" s="66"/>
      <c r="CE139" s="66"/>
      <c r="CF139" s="66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254">
        <f>дс2!CR139+'дс 9'!CR139:DI139+'дс 15'!CR139:DI139+'дс 16'!CR139:DI139+'дс 23'!CR139:DI139+'дс 25'!CR139:DI139+'дс 34'!CR139:DI139+'дс 36'!CR139:DI139+'дс 39'!CR139:DI139+'дс 40'!CR139:DI139+'дс 41'!CR139:DI139+'дс 42'!CR139:DI139+'дс 44'!CR139:DI139+'дс 46'!CR139:DI139+'шк 1'!CR139:DI139+'шк 2'!CR139:DI139+'шк 4'!CR139:DI139+'шк 5'!CR139:DI139+'шк Оремиф'!CR139:DI139+УПК!CR139+ППМС!CR139</f>
        <v>0</v>
      </c>
      <c r="CS139" s="254"/>
      <c r="CT139" s="254"/>
      <c r="CU139" s="254"/>
      <c r="CV139" s="254"/>
      <c r="CW139" s="254"/>
      <c r="CX139" s="254"/>
      <c r="CY139" s="254"/>
      <c r="CZ139" s="254"/>
      <c r="DA139" s="254"/>
      <c r="DB139" s="254"/>
      <c r="DC139" s="254"/>
      <c r="DD139" s="254"/>
      <c r="DE139" s="254"/>
      <c r="DF139" s="254"/>
      <c r="DG139" s="254"/>
      <c r="DH139" s="254"/>
      <c r="DI139" s="254"/>
      <c r="DJ139" s="254">
        <f>дс2!DJ139+'дс 9'!DJ139:EA139+'дс 15'!DJ139:EA139+'дс 16'!DJ139:EA139+'дс 23'!DJ139:EA139+'дс 25'!DJ139:EA139+'дс 34'!DJ139:EA139+'дс 36'!DJ139:EA139+'дс 39'!DJ139:EA139+'дс 40'!DJ139:EA139+'дс 41'!DJ139:EA139+'дс 42'!DJ139:EA139+'дс 44'!DJ139:EA139+'дс 46'!DJ139:EA139+'шк 1'!DJ139:EA139+'шк 2'!DJ139:EA139+'шк 4'!DJ139:EA139+'шк 5'!DJ139:EA139+'шк Оремиф'!DJ139:EA139+УПК!DJ139+ППМС!DJ139</f>
        <v>0</v>
      </c>
      <c r="DK139" s="254"/>
      <c r="DL139" s="254"/>
      <c r="DM139" s="254"/>
      <c r="DN139" s="254"/>
      <c r="DO139" s="254"/>
      <c r="DP139" s="254"/>
      <c r="DQ139" s="254"/>
      <c r="DR139" s="254"/>
      <c r="DS139" s="254"/>
      <c r="DT139" s="254"/>
      <c r="DU139" s="254"/>
      <c r="DV139" s="254"/>
      <c r="DW139" s="254"/>
      <c r="DX139" s="254"/>
      <c r="DY139" s="254"/>
      <c r="DZ139" s="254"/>
      <c r="EA139" s="254"/>
      <c r="EB139" s="254">
        <f>дс2!EB139+'дс 9'!EB139:ES139+'дс 15'!EB139:ES139+'дс 16'!EB139:ES139+'дс 23'!EB139:ES139+'дс 25'!EB139:ES139+'дс 34'!EB139:ES139+'дс 36'!EB139:ES139+'дс 39'!EB139:ES139+'дс 40'!EB139:ES139+'дс 41'!EB139:ES139+'дс 42'!EB139:ES139+'дс 44'!EB139:ES139+'дс 46'!EB139:ES139+'шк 1'!EB139:ES139+'шк 2'!EB139:ES139+'шк 4'!EB139:ES139+'шк 5'!EB139:ES139+'шк Оремиф'!EB139:ES139+УПК!EB139+ППМС!EB139</f>
        <v>0</v>
      </c>
      <c r="EC139" s="254"/>
      <c r="ED139" s="254"/>
      <c r="EE139" s="254"/>
      <c r="EF139" s="254"/>
      <c r="EG139" s="254"/>
      <c r="EH139" s="254"/>
      <c r="EI139" s="254"/>
      <c r="EJ139" s="254"/>
      <c r="EK139" s="254"/>
      <c r="EL139" s="254"/>
      <c r="EM139" s="254"/>
      <c r="EN139" s="254"/>
      <c r="EO139" s="254"/>
      <c r="EP139" s="254"/>
      <c r="EQ139" s="254"/>
      <c r="ER139" s="254"/>
      <c r="ES139" s="254"/>
      <c r="ET139" s="254">
        <f>дс2!ET139+'дс 9'!ET139:FK139+'дс 15'!ET139:FK139+'дс 16'!ET139:FK139+'дс 23'!ET139:FK139+'дс 25'!ET139:FK139+'дс 34'!ET139:FK139+'дс 36'!ET139:FK139+'дс 39'!ET139:FK139+'дс 40'!ET139:FK139+'дс 41'!ET139:FK139+'дс 42'!ET139:FK139+'дс 44'!ET139:FK139+'дс 46'!ET139:FK139+'шк 1'!ET139:FK139+'шк 2'!ET139:FK139+'шк 4'!ET139:FK139+'шк 5'!ET139:FK139+'шк Оремиф'!ET139:FK139+УПК!ET139+ППМС!ET139</f>
        <v>0</v>
      </c>
      <c r="EU139" s="254"/>
      <c r="EV139" s="254"/>
      <c r="EW139" s="254"/>
      <c r="EX139" s="254"/>
      <c r="EY139" s="254"/>
      <c r="EZ139" s="254"/>
      <c r="FA139" s="254"/>
      <c r="FB139" s="254"/>
      <c r="FC139" s="254"/>
      <c r="FD139" s="254"/>
      <c r="FE139" s="254"/>
      <c r="FF139" s="254"/>
      <c r="FG139" s="254"/>
      <c r="FH139" s="254"/>
      <c r="FI139" s="254"/>
      <c r="FJ139" s="254"/>
      <c r="FK139" s="254"/>
      <c r="FM139" s="233">
        <f>FM140-FM142</f>
        <v>0</v>
      </c>
      <c r="FN139" s="233"/>
      <c r="FO139" s="233"/>
      <c r="FP139" s="233"/>
      <c r="FQ139" s="233"/>
      <c r="FR139" s="233"/>
      <c r="FS139" s="233"/>
      <c r="FT139" s="233"/>
      <c r="FU139" s="233"/>
      <c r="FV139" s="233"/>
      <c r="FW139" s="233"/>
      <c r="FX139" s="233"/>
      <c r="FY139" s="233"/>
      <c r="FZ139" s="233"/>
      <c r="GA139" s="233"/>
      <c r="GB139" s="233"/>
      <c r="GC139" s="233"/>
      <c r="GD139" s="233"/>
    </row>
    <row r="140" spans="1:186" ht="12" customHeight="1">
      <c r="A140" s="128" t="s">
        <v>23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9"/>
      <c r="BZ140" s="79" t="s">
        <v>124</v>
      </c>
      <c r="CA140" s="80"/>
      <c r="CB140" s="80"/>
      <c r="CC140" s="80"/>
      <c r="CD140" s="80"/>
      <c r="CE140" s="80"/>
      <c r="CF140" s="81"/>
      <c r="CG140" s="73">
        <v>710</v>
      </c>
      <c r="CH140" s="74"/>
      <c r="CI140" s="74"/>
      <c r="CJ140" s="74"/>
      <c r="CK140" s="74"/>
      <c r="CL140" s="74"/>
      <c r="CM140" s="74"/>
      <c r="CN140" s="74"/>
      <c r="CO140" s="74"/>
      <c r="CP140" s="74"/>
      <c r="CQ140" s="75"/>
      <c r="CR140" s="331">
        <f>дс2!CR140+'дс 9'!CR140:DI140+'дс 15'!CR140:DI140+'дс 16'!CR140:DI140+'дс 23'!CR140:DI140+'дс 25'!CR140:DI140+'дс 34'!CR140:DI140+'дс 36'!CR140:DI140+'дс 39'!CR140:DI140+'дс 40'!CR140:DI140+'дс 41'!CR140:DI140+'дс 42'!CR140:DI140+'дс 44'!CR140:DI140+'дс 46'!CR140:DI140+'шк 1'!CR140:DI140+'шк 2'!CR140:DI140+'шк 4'!CR140:DI140+'шк 5'!CR140:DI140+'шк Оремиф'!CR140:DI140+УПК!CR140+ППМС!CR140</f>
        <v>0</v>
      </c>
      <c r="CS140" s="332"/>
      <c r="CT140" s="332"/>
      <c r="CU140" s="332"/>
      <c r="CV140" s="332"/>
      <c r="CW140" s="332"/>
      <c r="CX140" s="332"/>
      <c r="CY140" s="332"/>
      <c r="CZ140" s="332"/>
      <c r="DA140" s="332"/>
      <c r="DB140" s="332"/>
      <c r="DC140" s="332"/>
      <c r="DD140" s="332"/>
      <c r="DE140" s="332"/>
      <c r="DF140" s="332"/>
      <c r="DG140" s="332"/>
      <c r="DH140" s="332"/>
      <c r="DI140" s="333"/>
      <c r="DJ140" s="331">
        <f>дс2!DJ140+'дс 9'!DJ140:EA140+'дс 15'!DJ140:EA140+'дс 16'!DJ140:EA140+'дс 23'!DJ140:EA140+'дс 25'!DJ140:EA140+'дс 34'!DJ140:EA140+'дс 36'!DJ140:EA140+'дс 39'!DJ140:EA140+'дс 40'!DJ140:EA140+'дс 41'!DJ140:EA140+'дс 42'!DJ140:EA140+'дс 44'!DJ140:EA140+'дс 46'!DJ140:EA140+'шк 1'!DJ140:EA140+'шк 2'!DJ140:EA140+'шк 4'!DJ140:EA140+'шк 5'!DJ140:EA140+'шк Оремиф'!DJ140:EA140+УПК!DJ140+ППМС!DJ140</f>
        <v>0</v>
      </c>
      <c r="DK140" s="332"/>
      <c r="DL140" s="332"/>
      <c r="DM140" s="332"/>
      <c r="DN140" s="332"/>
      <c r="DO140" s="332"/>
      <c r="DP140" s="332"/>
      <c r="DQ140" s="332"/>
      <c r="DR140" s="332"/>
      <c r="DS140" s="332"/>
      <c r="DT140" s="332"/>
      <c r="DU140" s="332"/>
      <c r="DV140" s="332"/>
      <c r="DW140" s="332"/>
      <c r="DX140" s="332"/>
      <c r="DY140" s="332"/>
      <c r="DZ140" s="332"/>
      <c r="EA140" s="333"/>
      <c r="EB140" s="331">
        <f>дс2!EB140+'дс 9'!EB140:ES140+'дс 15'!EB140:ES140+'дс 16'!EB140:ES140+'дс 23'!EB140:ES140+'дс 25'!EB140:ES140+'дс 34'!EB140:ES140+'дс 36'!EB140:ES140+'дс 39'!EB140:ES140+'дс 40'!EB140:ES140+'дс 41'!EB140:ES140+'дс 42'!EB140:ES140+'дс 44'!EB140:ES140+'дс 46'!EB140:ES140+'шк 1'!EB140:ES140+'шк 2'!EB140:ES140+'шк 4'!EB140:ES140+'шк 5'!EB140:ES140+'шк Оремиф'!EB140:ES140+УПК!EB140+ППМС!EB140</f>
        <v>0</v>
      </c>
      <c r="EC140" s="332"/>
      <c r="ED140" s="332"/>
      <c r="EE140" s="332"/>
      <c r="EF140" s="332"/>
      <c r="EG140" s="332"/>
      <c r="EH140" s="332"/>
      <c r="EI140" s="332"/>
      <c r="EJ140" s="332"/>
      <c r="EK140" s="332"/>
      <c r="EL140" s="332"/>
      <c r="EM140" s="332"/>
      <c r="EN140" s="332"/>
      <c r="EO140" s="332"/>
      <c r="EP140" s="332"/>
      <c r="EQ140" s="332"/>
      <c r="ER140" s="332"/>
      <c r="ES140" s="333"/>
      <c r="ET140" s="331">
        <f>дс2!ET140+'дс 9'!ET140:FK140+'дс 15'!ET140:FK140+'дс 16'!ET140:FK140+'дс 23'!ET140:FK140+'дс 25'!ET140:FK140+'дс 34'!ET140:FK140+'дс 36'!ET140:FK140+'дс 39'!ET140:FK140+'дс 40'!ET140:FK140+'дс 41'!ET140:FK140+'дс 42'!ET140:FK140+'дс 44'!ET140:FK140+'дс 46'!ET140:FK140+'шк 1'!ET140:FK140+'шк 2'!ET140:FK140+'шк 4'!ET140:FK140+'шк 5'!ET140:FK140+'шк Оремиф'!ET140:FK140+УПК!ET140+ППМС!ET140</f>
        <v>0</v>
      </c>
      <c r="EU140" s="332"/>
      <c r="EV140" s="332"/>
      <c r="EW140" s="332"/>
      <c r="EX140" s="332"/>
      <c r="EY140" s="332"/>
      <c r="EZ140" s="332"/>
      <c r="FA140" s="332"/>
      <c r="FB140" s="332"/>
      <c r="FC140" s="332"/>
      <c r="FD140" s="332"/>
      <c r="FE140" s="332"/>
      <c r="FF140" s="332"/>
      <c r="FG140" s="332"/>
      <c r="FH140" s="332"/>
      <c r="FI140" s="332"/>
      <c r="FJ140" s="332"/>
      <c r="FK140" s="333"/>
      <c r="FM140" s="235"/>
      <c r="FN140" s="236"/>
      <c r="FO140" s="236"/>
      <c r="FP140" s="236"/>
      <c r="FQ140" s="236"/>
      <c r="FR140" s="236"/>
      <c r="FS140" s="236"/>
      <c r="FT140" s="236"/>
      <c r="FU140" s="236"/>
      <c r="FV140" s="236"/>
      <c r="FW140" s="236"/>
      <c r="FX140" s="236"/>
      <c r="FY140" s="236"/>
      <c r="FZ140" s="236"/>
      <c r="GA140" s="236"/>
      <c r="GB140" s="236"/>
      <c r="GC140" s="236"/>
      <c r="GD140" s="237"/>
    </row>
    <row r="141" spans="1:186" ht="12" customHeight="1" thickBot="1">
      <c r="A141" s="196" t="s">
        <v>224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7"/>
      <c r="BZ141" s="82"/>
      <c r="CA141" s="83"/>
      <c r="CB141" s="83"/>
      <c r="CC141" s="83"/>
      <c r="CD141" s="83"/>
      <c r="CE141" s="83"/>
      <c r="CF141" s="84"/>
      <c r="CG141" s="76"/>
      <c r="CH141" s="77"/>
      <c r="CI141" s="77"/>
      <c r="CJ141" s="77"/>
      <c r="CK141" s="77"/>
      <c r="CL141" s="77"/>
      <c r="CM141" s="77"/>
      <c r="CN141" s="77"/>
      <c r="CO141" s="77"/>
      <c r="CP141" s="77"/>
      <c r="CQ141" s="78"/>
      <c r="CR141" s="334"/>
      <c r="CS141" s="335"/>
      <c r="CT141" s="335"/>
      <c r="CU141" s="335"/>
      <c r="CV141" s="335"/>
      <c r="CW141" s="335"/>
      <c r="CX141" s="335"/>
      <c r="CY141" s="335"/>
      <c r="CZ141" s="335"/>
      <c r="DA141" s="335"/>
      <c r="DB141" s="335"/>
      <c r="DC141" s="335"/>
      <c r="DD141" s="335"/>
      <c r="DE141" s="335"/>
      <c r="DF141" s="335"/>
      <c r="DG141" s="335"/>
      <c r="DH141" s="335"/>
      <c r="DI141" s="336"/>
      <c r="DJ141" s="334"/>
      <c r="DK141" s="335"/>
      <c r="DL141" s="335"/>
      <c r="DM141" s="335"/>
      <c r="DN141" s="335"/>
      <c r="DO141" s="335"/>
      <c r="DP141" s="335"/>
      <c r="DQ141" s="335"/>
      <c r="DR141" s="335"/>
      <c r="DS141" s="335"/>
      <c r="DT141" s="335"/>
      <c r="DU141" s="335"/>
      <c r="DV141" s="335"/>
      <c r="DW141" s="335"/>
      <c r="DX141" s="335"/>
      <c r="DY141" s="335"/>
      <c r="DZ141" s="335"/>
      <c r="EA141" s="336"/>
      <c r="EB141" s="334"/>
      <c r="EC141" s="335"/>
      <c r="ED141" s="335"/>
      <c r="EE141" s="335"/>
      <c r="EF141" s="335"/>
      <c r="EG141" s="335"/>
      <c r="EH141" s="335"/>
      <c r="EI141" s="335"/>
      <c r="EJ141" s="335"/>
      <c r="EK141" s="335"/>
      <c r="EL141" s="335"/>
      <c r="EM141" s="335"/>
      <c r="EN141" s="335"/>
      <c r="EO141" s="335"/>
      <c r="EP141" s="335"/>
      <c r="EQ141" s="335"/>
      <c r="ER141" s="335"/>
      <c r="ES141" s="336"/>
      <c r="ET141" s="334"/>
      <c r="EU141" s="335"/>
      <c r="EV141" s="335"/>
      <c r="EW141" s="335"/>
      <c r="EX141" s="335"/>
      <c r="EY141" s="335"/>
      <c r="EZ141" s="335"/>
      <c r="FA141" s="335"/>
      <c r="FB141" s="335"/>
      <c r="FC141" s="335"/>
      <c r="FD141" s="335"/>
      <c r="FE141" s="335"/>
      <c r="FF141" s="335"/>
      <c r="FG141" s="335"/>
      <c r="FH141" s="335"/>
      <c r="FI141" s="335"/>
      <c r="FJ141" s="335"/>
      <c r="FK141" s="336"/>
      <c r="FM141" s="238"/>
      <c r="FN141" s="239"/>
      <c r="FO141" s="239"/>
      <c r="FP141" s="239"/>
      <c r="FQ141" s="239"/>
      <c r="FR141" s="239"/>
      <c r="FS141" s="239"/>
      <c r="FT141" s="239"/>
      <c r="FU141" s="239"/>
      <c r="FV141" s="239"/>
      <c r="FW141" s="239"/>
      <c r="FX141" s="239"/>
      <c r="FY141" s="239"/>
      <c r="FZ141" s="239"/>
      <c r="GA141" s="239"/>
      <c r="GB141" s="239"/>
      <c r="GC141" s="239"/>
      <c r="GD141" s="240"/>
    </row>
    <row r="142" spans="1:186" ht="15" customHeight="1" thickBot="1">
      <c r="A142" s="135" t="s">
        <v>225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6"/>
      <c r="BZ142" s="65" t="s">
        <v>125</v>
      </c>
      <c r="CA142" s="66"/>
      <c r="CB142" s="66"/>
      <c r="CC142" s="66"/>
      <c r="CD142" s="66"/>
      <c r="CE142" s="66"/>
      <c r="CF142" s="66"/>
      <c r="CG142" s="97">
        <v>810</v>
      </c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254">
        <f>дс2!CR142+'дс 9'!CR142:DI142+'дс 15'!CR142:DI142+'дс 16'!CR142:DI142+'дс 23'!CR142:DI142+'дс 25'!CR142:DI142+'дс 34'!CR142:DI142+'дс 36'!CR142:DI142+'дс 39'!CR142:DI142+'дс 40'!CR142:DI142+'дс 41'!CR142:DI142+'дс 42'!CR142:DI142+'дс 44'!CR142:DI142+'дс 46'!CR142:DI142+'шк 1'!CR142:DI142+'шк 2'!CR142:DI142+'шк 4'!CR142:DI142+'шк 5'!CR142:DI142+'шк Оремиф'!CR142:DI142+УПК!CR142+ППМС!CR142</f>
        <v>0</v>
      </c>
      <c r="CS142" s="254"/>
      <c r="CT142" s="254"/>
      <c r="CU142" s="254"/>
      <c r="CV142" s="254"/>
      <c r="CW142" s="254"/>
      <c r="CX142" s="254"/>
      <c r="CY142" s="254"/>
      <c r="CZ142" s="254"/>
      <c r="DA142" s="254"/>
      <c r="DB142" s="254"/>
      <c r="DC142" s="254"/>
      <c r="DD142" s="254"/>
      <c r="DE142" s="254"/>
      <c r="DF142" s="254"/>
      <c r="DG142" s="254"/>
      <c r="DH142" s="254"/>
      <c r="DI142" s="254"/>
      <c r="DJ142" s="254">
        <f>дс2!DJ142+'дс 9'!DJ142:EA142+'дс 15'!DJ142:EA142+'дс 16'!DJ142:EA142+'дс 23'!DJ142:EA142+'дс 25'!DJ142:EA142+'дс 34'!DJ142:EA142+'дс 36'!DJ142:EA142+'дс 39'!DJ142:EA142+'дс 40'!DJ142:EA142+'дс 41'!DJ142:EA142+'дс 42'!DJ142:EA142+'дс 44'!DJ142:EA142+'дс 46'!DJ142:EA142+'шк 1'!DJ142:EA142+'шк 2'!DJ142:EA142+'шк 4'!DJ142:EA142+'шк 5'!DJ142:EA142+'шк Оремиф'!DJ142:EA142+УПК!DJ142+ППМС!DJ142</f>
        <v>0</v>
      </c>
      <c r="DK142" s="254"/>
      <c r="DL142" s="254"/>
      <c r="DM142" s="254"/>
      <c r="DN142" s="254"/>
      <c r="DO142" s="254"/>
      <c r="DP142" s="254"/>
      <c r="DQ142" s="254"/>
      <c r="DR142" s="254"/>
      <c r="DS142" s="254"/>
      <c r="DT142" s="254"/>
      <c r="DU142" s="254"/>
      <c r="DV142" s="254"/>
      <c r="DW142" s="254"/>
      <c r="DX142" s="254"/>
      <c r="DY142" s="254"/>
      <c r="DZ142" s="254"/>
      <c r="EA142" s="254"/>
      <c r="EB142" s="254">
        <f>дс2!EB142+'дс 9'!EB142:ES142+'дс 15'!EB142:ES142+'дс 16'!EB142:ES142+'дс 23'!EB142:ES142+'дс 25'!EB142:ES142+'дс 34'!EB142:ES142+'дс 36'!EB142:ES142+'дс 39'!EB142:ES142+'дс 40'!EB142:ES142+'дс 41'!EB142:ES142+'дс 42'!EB142:ES142+'дс 44'!EB142:ES142+'дс 46'!EB142:ES142+'шк 1'!EB142:ES142+'шк 2'!EB142:ES142+'шк 4'!EB142:ES142+'шк 5'!EB142:ES142+'шк Оремиф'!EB142:ES142+УПК!EB142+ППМС!EB142</f>
        <v>0</v>
      </c>
      <c r="EC142" s="254"/>
      <c r="ED142" s="254"/>
      <c r="EE142" s="254"/>
      <c r="EF142" s="254"/>
      <c r="EG142" s="254"/>
      <c r="EH142" s="254"/>
      <c r="EI142" s="254"/>
      <c r="EJ142" s="254"/>
      <c r="EK142" s="254"/>
      <c r="EL142" s="254"/>
      <c r="EM142" s="254"/>
      <c r="EN142" s="254"/>
      <c r="EO142" s="254"/>
      <c r="EP142" s="254"/>
      <c r="EQ142" s="254"/>
      <c r="ER142" s="254"/>
      <c r="ES142" s="254"/>
      <c r="ET142" s="254">
        <f>дс2!ET142+'дс 9'!ET142:FK142+'дс 15'!ET142:FK142+'дс 16'!ET142:FK142+'дс 23'!ET142:FK142+'дс 25'!ET142:FK142+'дс 34'!ET142:FK142+'дс 36'!ET142:FK142+'дс 39'!ET142:FK142+'дс 40'!ET142:FK142+'дс 41'!ET142:FK142+'дс 42'!ET142:FK142+'дс 44'!ET142:FK142+'дс 46'!ET142:FK142+'шк 1'!ET142:FK142+'шк 2'!ET142:FK142+'шк 4'!ET142:FK142+'шк 5'!ET142:FK142+'шк Оремиф'!ET142:FK142+УПК!ET142+ППМС!ET142</f>
        <v>0</v>
      </c>
      <c r="EU142" s="254"/>
      <c r="EV142" s="254"/>
      <c r="EW142" s="254"/>
      <c r="EX142" s="254"/>
      <c r="EY142" s="254"/>
      <c r="EZ142" s="254"/>
      <c r="FA142" s="254"/>
      <c r="FB142" s="254"/>
      <c r="FC142" s="254"/>
      <c r="FD142" s="254"/>
      <c r="FE142" s="254"/>
      <c r="FF142" s="254"/>
      <c r="FG142" s="254"/>
      <c r="FH142" s="254"/>
      <c r="FI142" s="254"/>
      <c r="FJ142" s="254"/>
      <c r="FK142" s="254"/>
      <c r="FM142" s="250"/>
      <c r="FN142" s="250"/>
      <c r="FO142" s="250"/>
      <c r="FP142" s="250"/>
      <c r="FQ142" s="250"/>
      <c r="FR142" s="250"/>
      <c r="FS142" s="250"/>
      <c r="FT142" s="250"/>
      <c r="FU142" s="250"/>
      <c r="FV142" s="250"/>
      <c r="FW142" s="250"/>
      <c r="FX142" s="250"/>
      <c r="FY142" s="250"/>
      <c r="FZ142" s="250"/>
      <c r="GA142" s="250"/>
      <c r="GB142" s="250"/>
      <c r="GC142" s="250"/>
      <c r="GD142" s="250"/>
    </row>
    <row r="143" spans="1:186" ht="25.5" customHeight="1" thickBot="1">
      <c r="A143" s="126" t="s">
        <v>226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7"/>
      <c r="BZ143" s="65" t="s">
        <v>126</v>
      </c>
      <c r="CA143" s="66"/>
      <c r="CB143" s="66"/>
      <c r="CC143" s="66"/>
      <c r="CD143" s="66"/>
      <c r="CE143" s="66"/>
      <c r="CF143" s="66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254">
        <f>дс2!CR143+'дс 9'!CR143:DI143+'дс 15'!CR143:DI143+'дс 16'!CR143:DI143+'дс 23'!CR143:DI143+'дс 25'!CR143:DI143+'дс 34'!CR143:DI143+'дс 36'!CR143:DI143+'дс 39'!CR143:DI143+'дс 40'!CR143:DI143+'дс 41'!CR143:DI143+'дс 42'!CR143:DI143+'дс 44'!CR143:DI143+'дс 46'!CR143:DI143+'шк 1'!CR143:DI143+'шк 2'!CR143:DI143+'шк 4'!CR143:DI143+'шк 5'!CR143:DI143+'шк Оремиф'!CR143:DI143+УПК!CR143+ППМС!CR143</f>
        <v>0</v>
      </c>
      <c r="CS143" s="254"/>
      <c r="CT143" s="254"/>
      <c r="CU143" s="254"/>
      <c r="CV143" s="254"/>
      <c r="CW143" s="254"/>
      <c r="CX143" s="254"/>
      <c r="CY143" s="254"/>
      <c r="CZ143" s="254"/>
      <c r="DA143" s="254"/>
      <c r="DB143" s="254"/>
      <c r="DC143" s="254"/>
      <c r="DD143" s="254"/>
      <c r="DE143" s="254"/>
      <c r="DF143" s="254"/>
      <c r="DG143" s="254"/>
      <c r="DH143" s="254"/>
      <c r="DI143" s="254"/>
      <c r="DJ143" s="254">
        <f>дс2!DJ143+'дс 9'!DJ143:EA143+'дс 15'!DJ143:EA143+'дс 16'!DJ143:EA143+'дс 23'!DJ143:EA143+'дс 25'!DJ143:EA143+'дс 34'!DJ143:EA143+'дс 36'!DJ143:EA143+'дс 39'!DJ143:EA143+'дс 40'!DJ143:EA143+'дс 41'!DJ143:EA143+'дс 42'!DJ143:EA143+'дс 44'!DJ143:EA143+'дс 46'!DJ143:EA143+'шк 1'!DJ143:EA143+'шк 2'!DJ143:EA143+'шк 4'!DJ143:EA143+'шк 5'!DJ143:EA143+'шк Оремиф'!DJ143:EA143+УПК!DJ143+ППМС!DJ143</f>
        <v>0</v>
      </c>
      <c r="DK143" s="254"/>
      <c r="DL143" s="254"/>
      <c r="DM143" s="254"/>
      <c r="DN143" s="254"/>
      <c r="DO143" s="254"/>
      <c r="DP143" s="254"/>
      <c r="DQ143" s="254"/>
      <c r="DR143" s="254"/>
      <c r="DS143" s="254"/>
      <c r="DT143" s="254"/>
      <c r="DU143" s="254"/>
      <c r="DV143" s="254"/>
      <c r="DW143" s="254"/>
      <c r="DX143" s="254"/>
      <c r="DY143" s="254"/>
      <c r="DZ143" s="254"/>
      <c r="EA143" s="254"/>
      <c r="EB143" s="254">
        <f>дс2!EB143+'дс 9'!EB143:ES143+'дс 15'!EB143:ES143+'дс 16'!EB143:ES143+'дс 23'!EB143:ES143+'дс 25'!EB143:ES143+'дс 34'!EB143:ES143+'дс 36'!EB143:ES143+'дс 39'!EB143:ES143+'дс 40'!EB143:ES143+'дс 41'!EB143:ES143+'дс 42'!EB143:ES143+'дс 44'!EB143:ES143+'дс 46'!EB143:ES143+'шк 1'!EB143:ES143+'шк 2'!EB143:ES143+'шк 4'!EB143:ES143+'шк 5'!EB143:ES143+'шк Оремиф'!EB143:ES143+УПК!EB143+ППМС!EB143</f>
        <v>0</v>
      </c>
      <c r="EC143" s="254"/>
      <c r="ED143" s="254"/>
      <c r="EE143" s="254"/>
      <c r="EF143" s="254"/>
      <c r="EG143" s="254"/>
      <c r="EH143" s="254"/>
      <c r="EI143" s="254"/>
      <c r="EJ143" s="254"/>
      <c r="EK143" s="254"/>
      <c r="EL143" s="254"/>
      <c r="EM143" s="254"/>
      <c r="EN143" s="254"/>
      <c r="EO143" s="254"/>
      <c r="EP143" s="254"/>
      <c r="EQ143" s="254"/>
      <c r="ER143" s="254"/>
      <c r="ES143" s="254"/>
      <c r="ET143" s="254">
        <f>дс2!ET143+'дс 9'!ET143:FK143+'дс 15'!ET143:FK143+'дс 16'!ET143:FK143+'дс 23'!ET143:FK143+'дс 25'!ET143:FK143+'дс 34'!ET143:FK143+'дс 36'!ET143:FK143+'дс 39'!ET143:FK143+'дс 40'!ET143:FK143+'дс 41'!ET143:FK143+'дс 42'!ET143:FK143+'дс 44'!ET143:FK143+'дс 46'!ET143:FK143+'шк 1'!ET143:FK143+'шк 2'!ET143:FK143+'шк 4'!ET143:FK143+'шк 5'!ET143:FK143+'шк Оремиф'!ET143:FK143+УПК!ET143+ППМС!ET143</f>
        <v>0</v>
      </c>
      <c r="EU143" s="254"/>
      <c r="EV143" s="254"/>
      <c r="EW143" s="254"/>
      <c r="EX143" s="254"/>
      <c r="EY143" s="254"/>
      <c r="EZ143" s="254"/>
      <c r="FA143" s="254"/>
      <c r="FB143" s="254"/>
      <c r="FC143" s="254"/>
      <c r="FD143" s="254"/>
      <c r="FE143" s="254"/>
      <c r="FF143" s="254"/>
      <c r="FG143" s="254"/>
      <c r="FH143" s="254"/>
      <c r="FI143" s="254"/>
      <c r="FJ143" s="254"/>
      <c r="FK143" s="254"/>
      <c r="FM143" s="233">
        <f>FM144-FM146</f>
        <v>0</v>
      </c>
      <c r="FN143" s="233"/>
      <c r="FO143" s="233"/>
      <c r="FP143" s="233"/>
      <c r="FQ143" s="233"/>
      <c r="FR143" s="233"/>
      <c r="FS143" s="233"/>
      <c r="FT143" s="233"/>
      <c r="FU143" s="233"/>
      <c r="FV143" s="233"/>
      <c r="FW143" s="233"/>
      <c r="FX143" s="233"/>
      <c r="FY143" s="233"/>
      <c r="FZ143" s="233"/>
      <c r="GA143" s="233"/>
      <c r="GB143" s="233"/>
      <c r="GC143" s="233"/>
      <c r="GD143" s="233"/>
    </row>
    <row r="144" spans="1:186" ht="12" customHeight="1">
      <c r="A144" s="128" t="s">
        <v>23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9"/>
      <c r="BZ144" s="79" t="s">
        <v>127</v>
      </c>
      <c r="CA144" s="80"/>
      <c r="CB144" s="80"/>
      <c r="CC144" s="80"/>
      <c r="CD144" s="80"/>
      <c r="CE144" s="80"/>
      <c r="CF144" s="81"/>
      <c r="CG144" s="73">
        <v>720</v>
      </c>
      <c r="CH144" s="74"/>
      <c r="CI144" s="74"/>
      <c r="CJ144" s="74"/>
      <c r="CK144" s="74"/>
      <c r="CL144" s="74"/>
      <c r="CM144" s="74"/>
      <c r="CN144" s="74"/>
      <c r="CO144" s="74"/>
      <c r="CP144" s="74"/>
      <c r="CQ144" s="75"/>
      <c r="CR144" s="331">
        <f>дс2!CR144+'дс 9'!CR144:DI144+'дс 15'!CR144:DI144+'дс 16'!CR144:DI144+'дс 23'!CR144:DI144+'дс 25'!CR144:DI144+'дс 34'!CR144:DI144+'дс 36'!CR144:DI144+'дс 39'!CR144:DI144+'дс 40'!CR144:DI144+'дс 41'!CR144:DI144+'дс 42'!CR144:DI144+'дс 44'!CR144:DI144+'дс 46'!CR144:DI144+'шк 1'!CR144:DI144+'шк 2'!CR144:DI144+'шк 4'!CR144:DI144+'шк 5'!CR144:DI144+'шк Оремиф'!CR144:DI144+УПК!CR144+ППМС!CR144</f>
        <v>0</v>
      </c>
      <c r="CS144" s="332"/>
      <c r="CT144" s="332"/>
      <c r="CU144" s="332"/>
      <c r="CV144" s="332"/>
      <c r="CW144" s="332"/>
      <c r="CX144" s="332"/>
      <c r="CY144" s="332"/>
      <c r="CZ144" s="332"/>
      <c r="DA144" s="332"/>
      <c r="DB144" s="332"/>
      <c r="DC144" s="332"/>
      <c r="DD144" s="332"/>
      <c r="DE144" s="332"/>
      <c r="DF144" s="332"/>
      <c r="DG144" s="332"/>
      <c r="DH144" s="332"/>
      <c r="DI144" s="333"/>
      <c r="DJ144" s="331">
        <f>дс2!DJ144+'дс 9'!DJ144:EA144+'дс 15'!DJ144:EA144+'дс 16'!DJ144:EA144+'дс 23'!DJ144:EA144+'дс 25'!DJ144:EA144+'дс 34'!DJ144:EA144+'дс 36'!DJ144:EA144+'дс 39'!DJ144:EA144+'дс 40'!DJ144:EA144+'дс 41'!DJ144:EA144+'дс 42'!DJ144:EA144+'дс 44'!DJ144:EA144+'дс 46'!DJ144:EA144+'шк 1'!DJ144:EA144+'шк 2'!DJ144:EA144+'шк 4'!DJ144:EA144+'шк 5'!DJ144:EA144+'шк Оремиф'!DJ144:EA144+УПК!DJ144+ППМС!DJ144</f>
        <v>0</v>
      </c>
      <c r="DK144" s="332"/>
      <c r="DL144" s="332"/>
      <c r="DM144" s="332"/>
      <c r="DN144" s="332"/>
      <c r="DO144" s="332"/>
      <c r="DP144" s="332"/>
      <c r="DQ144" s="332"/>
      <c r="DR144" s="332"/>
      <c r="DS144" s="332"/>
      <c r="DT144" s="332"/>
      <c r="DU144" s="332"/>
      <c r="DV144" s="332"/>
      <c r="DW144" s="332"/>
      <c r="DX144" s="332"/>
      <c r="DY144" s="332"/>
      <c r="DZ144" s="332"/>
      <c r="EA144" s="333"/>
      <c r="EB144" s="331">
        <f>дс2!EB144+'дс 9'!EB144:ES144+'дс 15'!EB144:ES144+'дс 16'!EB144:ES144+'дс 23'!EB144:ES144+'дс 25'!EB144:ES144+'дс 34'!EB144:ES144+'дс 36'!EB144:ES144+'дс 39'!EB144:ES144+'дс 40'!EB144:ES144+'дс 41'!EB144:ES144+'дс 42'!EB144:ES144+'дс 44'!EB144:ES144+'дс 46'!EB144:ES144+'шк 1'!EB144:ES144+'шк 2'!EB144:ES144+'шк 4'!EB144:ES144+'шк 5'!EB144:ES144+'шк Оремиф'!EB144:ES144+УПК!EB144+ППМС!EB144</f>
        <v>0</v>
      </c>
      <c r="EC144" s="332"/>
      <c r="ED144" s="332"/>
      <c r="EE144" s="332"/>
      <c r="EF144" s="332"/>
      <c r="EG144" s="332"/>
      <c r="EH144" s="332"/>
      <c r="EI144" s="332"/>
      <c r="EJ144" s="332"/>
      <c r="EK144" s="332"/>
      <c r="EL144" s="332"/>
      <c r="EM144" s="332"/>
      <c r="EN144" s="332"/>
      <c r="EO144" s="332"/>
      <c r="EP144" s="332"/>
      <c r="EQ144" s="332"/>
      <c r="ER144" s="332"/>
      <c r="ES144" s="333"/>
      <c r="ET144" s="331">
        <f>дс2!ET144+'дс 9'!ET144:FK144+'дс 15'!ET144:FK144+'дс 16'!ET144:FK144+'дс 23'!ET144:FK144+'дс 25'!ET144:FK144+'дс 34'!ET144:FK144+'дс 36'!ET144:FK144+'дс 39'!ET144:FK144+'дс 40'!ET144:FK144+'дс 41'!ET144:FK144+'дс 42'!ET144:FK144+'дс 44'!ET144:FK144+'дс 46'!ET144:FK144+'шк 1'!ET144:FK144+'шк 2'!ET144:FK144+'шк 4'!ET144:FK144+'шк 5'!ET144:FK144+'шк Оремиф'!ET144:FK144+УПК!ET144+ППМС!ET144</f>
        <v>0</v>
      </c>
      <c r="EU144" s="332"/>
      <c r="EV144" s="332"/>
      <c r="EW144" s="332"/>
      <c r="EX144" s="332"/>
      <c r="EY144" s="332"/>
      <c r="EZ144" s="332"/>
      <c r="FA144" s="332"/>
      <c r="FB144" s="332"/>
      <c r="FC144" s="332"/>
      <c r="FD144" s="332"/>
      <c r="FE144" s="332"/>
      <c r="FF144" s="332"/>
      <c r="FG144" s="332"/>
      <c r="FH144" s="332"/>
      <c r="FI144" s="332"/>
      <c r="FJ144" s="332"/>
      <c r="FK144" s="333"/>
      <c r="FM144" s="235"/>
      <c r="FN144" s="236"/>
      <c r="FO144" s="236"/>
      <c r="FP144" s="236"/>
      <c r="FQ144" s="236"/>
      <c r="FR144" s="236"/>
      <c r="FS144" s="236"/>
      <c r="FT144" s="236"/>
      <c r="FU144" s="236"/>
      <c r="FV144" s="236"/>
      <c r="FW144" s="236"/>
      <c r="FX144" s="236"/>
      <c r="FY144" s="236"/>
      <c r="FZ144" s="236"/>
      <c r="GA144" s="236"/>
      <c r="GB144" s="236"/>
      <c r="GC144" s="236"/>
      <c r="GD144" s="237"/>
    </row>
    <row r="145" spans="1:186" ht="12" customHeight="1" thickBot="1">
      <c r="A145" s="196" t="s">
        <v>239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7"/>
      <c r="BZ145" s="82"/>
      <c r="CA145" s="83"/>
      <c r="CB145" s="83"/>
      <c r="CC145" s="83"/>
      <c r="CD145" s="83"/>
      <c r="CE145" s="83"/>
      <c r="CF145" s="84"/>
      <c r="CG145" s="76"/>
      <c r="CH145" s="77"/>
      <c r="CI145" s="77"/>
      <c r="CJ145" s="77"/>
      <c r="CK145" s="77"/>
      <c r="CL145" s="77"/>
      <c r="CM145" s="77"/>
      <c r="CN145" s="77"/>
      <c r="CO145" s="77"/>
      <c r="CP145" s="77"/>
      <c r="CQ145" s="78"/>
      <c r="CR145" s="334"/>
      <c r="CS145" s="335"/>
      <c r="CT145" s="335"/>
      <c r="CU145" s="335"/>
      <c r="CV145" s="335"/>
      <c r="CW145" s="335"/>
      <c r="CX145" s="335"/>
      <c r="CY145" s="335"/>
      <c r="CZ145" s="335"/>
      <c r="DA145" s="335"/>
      <c r="DB145" s="335"/>
      <c r="DC145" s="335"/>
      <c r="DD145" s="335"/>
      <c r="DE145" s="335"/>
      <c r="DF145" s="335"/>
      <c r="DG145" s="335"/>
      <c r="DH145" s="335"/>
      <c r="DI145" s="336"/>
      <c r="DJ145" s="334"/>
      <c r="DK145" s="335"/>
      <c r="DL145" s="335"/>
      <c r="DM145" s="335"/>
      <c r="DN145" s="335"/>
      <c r="DO145" s="335"/>
      <c r="DP145" s="335"/>
      <c r="DQ145" s="335"/>
      <c r="DR145" s="335"/>
      <c r="DS145" s="335"/>
      <c r="DT145" s="335"/>
      <c r="DU145" s="335"/>
      <c r="DV145" s="335"/>
      <c r="DW145" s="335"/>
      <c r="DX145" s="335"/>
      <c r="DY145" s="335"/>
      <c r="DZ145" s="335"/>
      <c r="EA145" s="336"/>
      <c r="EB145" s="334"/>
      <c r="EC145" s="335"/>
      <c r="ED145" s="335"/>
      <c r="EE145" s="335"/>
      <c r="EF145" s="335"/>
      <c r="EG145" s="335"/>
      <c r="EH145" s="335"/>
      <c r="EI145" s="335"/>
      <c r="EJ145" s="335"/>
      <c r="EK145" s="335"/>
      <c r="EL145" s="335"/>
      <c r="EM145" s="335"/>
      <c r="EN145" s="335"/>
      <c r="EO145" s="335"/>
      <c r="EP145" s="335"/>
      <c r="EQ145" s="335"/>
      <c r="ER145" s="335"/>
      <c r="ES145" s="336"/>
      <c r="ET145" s="334"/>
      <c r="EU145" s="335"/>
      <c r="EV145" s="335"/>
      <c r="EW145" s="335"/>
      <c r="EX145" s="335"/>
      <c r="EY145" s="335"/>
      <c r="EZ145" s="335"/>
      <c r="FA145" s="335"/>
      <c r="FB145" s="335"/>
      <c r="FC145" s="335"/>
      <c r="FD145" s="335"/>
      <c r="FE145" s="335"/>
      <c r="FF145" s="335"/>
      <c r="FG145" s="335"/>
      <c r="FH145" s="335"/>
      <c r="FI145" s="335"/>
      <c r="FJ145" s="335"/>
      <c r="FK145" s="336"/>
      <c r="FM145" s="238"/>
      <c r="FN145" s="239"/>
      <c r="FO145" s="239"/>
      <c r="FP145" s="239"/>
      <c r="FQ145" s="239"/>
      <c r="FR145" s="239"/>
      <c r="FS145" s="239"/>
      <c r="FT145" s="239"/>
      <c r="FU145" s="239"/>
      <c r="FV145" s="239"/>
      <c r="FW145" s="239"/>
      <c r="FX145" s="239"/>
      <c r="FY145" s="239"/>
      <c r="FZ145" s="239"/>
      <c r="GA145" s="239"/>
      <c r="GB145" s="239"/>
      <c r="GC145" s="239"/>
      <c r="GD145" s="240"/>
    </row>
    <row r="146" spans="1:186" ht="15" customHeight="1" thickBot="1">
      <c r="A146" s="135" t="s">
        <v>227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6"/>
      <c r="BZ146" s="65" t="s">
        <v>128</v>
      </c>
      <c r="CA146" s="66"/>
      <c r="CB146" s="66"/>
      <c r="CC146" s="66"/>
      <c r="CD146" s="66"/>
      <c r="CE146" s="66"/>
      <c r="CF146" s="66"/>
      <c r="CG146" s="97">
        <v>820</v>
      </c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254">
        <f>дс2!CR146+'дс 9'!CR146:DI146+'дс 15'!CR146:DI146+'дс 16'!CR146:DI146+'дс 23'!CR146:DI146+'дс 25'!CR146:DI146+'дс 34'!CR146:DI146+'дс 36'!CR146:DI146+'дс 39'!CR146:DI146+'дс 40'!CR146:DI146+'дс 41'!CR146:DI146+'дс 42'!CR146:DI146+'дс 44'!CR146:DI146+'дс 46'!CR146:DI146+'шк 1'!CR146:DI146+'шк 2'!CR146:DI146+'шк 4'!CR146:DI146+'шк 5'!CR146:DI146+'шк Оремиф'!CR146:DI146+УПК!CR146+ППМС!CR146</f>
        <v>0</v>
      </c>
      <c r="CS146" s="254"/>
      <c r="CT146" s="254"/>
      <c r="CU146" s="254"/>
      <c r="CV146" s="254"/>
      <c r="CW146" s="254"/>
      <c r="CX146" s="254"/>
      <c r="CY146" s="254"/>
      <c r="CZ146" s="254"/>
      <c r="DA146" s="254"/>
      <c r="DB146" s="254"/>
      <c r="DC146" s="254"/>
      <c r="DD146" s="254"/>
      <c r="DE146" s="254"/>
      <c r="DF146" s="254"/>
      <c r="DG146" s="254"/>
      <c r="DH146" s="254"/>
      <c r="DI146" s="254"/>
      <c r="DJ146" s="254">
        <f>дс2!DJ146+'дс 9'!DJ146:EA146+'дс 15'!DJ146:EA146+'дс 16'!DJ146:EA146+'дс 23'!DJ146:EA146+'дс 25'!DJ146:EA146+'дс 34'!DJ146:EA146+'дс 36'!DJ146:EA146+'дс 39'!DJ146:EA146+'дс 40'!DJ146:EA146+'дс 41'!DJ146:EA146+'дс 42'!DJ146:EA146+'дс 44'!DJ146:EA146+'дс 46'!DJ146:EA146+'шк 1'!DJ146:EA146+'шк 2'!DJ146:EA146+'шк 4'!DJ146:EA146+'шк 5'!DJ146:EA146+'шк Оремиф'!DJ146:EA146+УПК!DJ146+ППМС!DJ146</f>
        <v>0</v>
      </c>
      <c r="DK146" s="254"/>
      <c r="DL146" s="254"/>
      <c r="DM146" s="254"/>
      <c r="DN146" s="254"/>
      <c r="DO146" s="254"/>
      <c r="DP146" s="254"/>
      <c r="DQ146" s="254"/>
      <c r="DR146" s="254"/>
      <c r="DS146" s="254"/>
      <c r="DT146" s="254"/>
      <c r="DU146" s="254"/>
      <c r="DV146" s="254"/>
      <c r="DW146" s="254"/>
      <c r="DX146" s="254"/>
      <c r="DY146" s="254"/>
      <c r="DZ146" s="254"/>
      <c r="EA146" s="254"/>
      <c r="EB146" s="254">
        <f>дс2!EB146+'дс 9'!EB146:ES146+'дс 15'!EB146:ES146+'дс 16'!EB146:ES146+'дс 23'!EB146:ES146+'дс 25'!EB146:ES146+'дс 34'!EB146:ES146+'дс 36'!EB146:ES146+'дс 39'!EB146:ES146+'дс 40'!EB146:ES146+'дс 41'!EB146:ES146+'дс 42'!EB146:ES146+'дс 44'!EB146:ES146+'дс 46'!EB146:ES146+'шк 1'!EB146:ES146+'шк 2'!EB146:ES146+'шк 4'!EB146:ES146+'шк 5'!EB146:ES146+'шк Оремиф'!EB146:ES146+УПК!EB146+ППМС!EB146</f>
        <v>0</v>
      </c>
      <c r="EC146" s="254"/>
      <c r="ED146" s="254"/>
      <c r="EE146" s="254"/>
      <c r="EF146" s="254"/>
      <c r="EG146" s="254"/>
      <c r="EH146" s="254"/>
      <c r="EI146" s="254"/>
      <c r="EJ146" s="254"/>
      <c r="EK146" s="254"/>
      <c r="EL146" s="254"/>
      <c r="EM146" s="254"/>
      <c r="EN146" s="254"/>
      <c r="EO146" s="254"/>
      <c r="EP146" s="254"/>
      <c r="EQ146" s="254"/>
      <c r="ER146" s="254"/>
      <c r="ES146" s="254"/>
      <c r="ET146" s="254">
        <f>дс2!ET146+'дс 9'!ET146:FK146+'дс 15'!ET146:FK146+'дс 16'!ET146:FK146+'дс 23'!ET146:FK146+'дс 25'!ET146:FK146+'дс 34'!ET146:FK146+'дс 36'!ET146:FK146+'дс 39'!ET146:FK146+'дс 40'!ET146:FK146+'дс 41'!ET146:FK146+'дс 42'!ET146:FK146+'дс 44'!ET146:FK146+'дс 46'!ET146:FK146+'шк 1'!ET146:FK146+'шк 2'!ET146:FK146+'шк 4'!ET146:FK146+'шк 5'!ET146:FK146+'шк Оремиф'!ET146:FK146+УПК!ET146+ППМС!ET146</f>
        <v>0</v>
      </c>
      <c r="EU146" s="254"/>
      <c r="EV146" s="254"/>
      <c r="EW146" s="254"/>
      <c r="EX146" s="254"/>
      <c r="EY146" s="254"/>
      <c r="EZ146" s="254"/>
      <c r="FA146" s="254"/>
      <c r="FB146" s="254"/>
      <c r="FC146" s="254"/>
      <c r="FD146" s="254"/>
      <c r="FE146" s="254"/>
      <c r="FF146" s="254"/>
      <c r="FG146" s="254"/>
      <c r="FH146" s="254"/>
      <c r="FI146" s="254"/>
      <c r="FJ146" s="254"/>
      <c r="FK146" s="254"/>
      <c r="FM146" s="250"/>
      <c r="FN146" s="250"/>
      <c r="FO146" s="250"/>
      <c r="FP146" s="250"/>
      <c r="FQ146" s="250"/>
      <c r="FR146" s="250"/>
      <c r="FS146" s="250"/>
      <c r="FT146" s="250"/>
      <c r="FU146" s="250"/>
      <c r="FV146" s="250"/>
      <c r="FW146" s="250"/>
      <c r="FX146" s="250"/>
      <c r="FY146" s="250"/>
      <c r="FZ146" s="250"/>
      <c r="GA146" s="250"/>
      <c r="GB146" s="250"/>
      <c r="GC146" s="250"/>
      <c r="GD146" s="250"/>
    </row>
    <row r="147" spans="1:186" ht="15" customHeight="1" thickBot="1">
      <c r="A147" s="126" t="s">
        <v>157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7"/>
      <c r="BZ147" s="65" t="s">
        <v>129</v>
      </c>
      <c r="CA147" s="66"/>
      <c r="CB147" s="66"/>
      <c r="CC147" s="66"/>
      <c r="CD147" s="66"/>
      <c r="CE147" s="66"/>
      <c r="CF147" s="66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324">
        <f>дс2!CR147+'дс 9'!CR147:DI147+'дс 15'!CR147:DI147+'дс 16'!CR147:DI147+'дс 23'!CR147:DI147+'дс 25'!CR147:DI147+'дс 34'!CR147:DI147+'дс 36'!CR147:DI147+'дс 39'!CR147:DI147+'дс 40'!CR147:DI147+'дс 41'!CR147:DI147+'дс 42'!CR147:DI147+'дс 44'!CR147:DI147+'дс 46'!CR147:DI147+'шк 1'!CR147:DI147+'шк 2'!CR147:DI147+'шк 4'!CR147:DI147+'шк 5'!CR147:DI147+'шк Оремиф'!CR147:DI147+УПК!CR147+ППМС!CR147</f>
        <v>-345747.97</v>
      </c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>
        <f>дс2!DJ147+'дс 9'!DJ147:EA147+'дс 15'!DJ147:EA147+'дс 16'!DJ147:EA147+'дс 23'!DJ147:EA147+'дс 25'!DJ147:EA147+'дс 34'!DJ147:EA147+'дс 36'!DJ147:EA147+'дс 39'!DJ147:EA147+'дс 40'!DJ147:EA147+'дс 41'!DJ147:EA147+'дс 42'!DJ147:EA147+'дс 44'!DJ147:EA147+'дс 46'!DJ147:EA147+'шк 1'!DJ147:EA147+'шк 2'!DJ147:EA147+'шк 4'!DJ147:EA147+'шк 5'!DJ147:EA147+'шк Оремиф'!DJ147:EA147+УПК!DJ147+ППМС!DJ147</f>
        <v>137988.34000001661</v>
      </c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254">
        <f>дс2!EB147+'дс 9'!EB147:ES147+'дс 15'!EB147:ES147+'дс 16'!EB147:ES147+'дс 23'!EB147:ES147+'дс 25'!EB147:ES147+'дс 34'!EB147:ES147+'дс 36'!EB147:ES147+'дс 39'!EB147:ES147+'дс 40'!EB147:ES147+'дс 41'!EB147:ES147+'дс 42'!EB147:ES147+'дс 44'!EB147:ES147+'дс 46'!EB147:ES147+'шк 1'!EB147:ES147+'шк 2'!EB147:ES147+'шк 4'!EB147:ES147+'шк 5'!EB147:ES147+'шк Оремиф'!EB147:ES147+УПК!EB147+ППМС!EB147</f>
        <v>0</v>
      </c>
      <c r="EC147" s="254"/>
      <c r="ED147" s="254"/>
      <c r="EE147" s="254"/>
      <c r="EF147" s="254"/>
      <c r="EG147" s="254"/>
      <c r="EH147" s="254"/>
      <c r="EI147" s="254"/>
      <c r="EJ147" s="254"/>
      <c r="EK147" s="254"/>
      <c r="EL147" s="254"/>
      <c r="EM147" s="254"/>
      <c r="EN147" s="254"/>
      <c r="EO147" s="254"/>
      <c r="EP147" s="254"/>
      <c r="EQ147" s="254"/>
      <c r="ER147" s="254"/>
      <c r="ES147" s="254"/>
      <c r="ET147" s="254">
        <f>дс2!ET147+'дс 9'!ET147:FK147+'дс 15'!ET147:FK147+'дс 16'!ET147:FK147+'дс 23'!ET147:FK147+'дс 25'!ET147:FK147+'дс 34'!ET147:FK147+'дс 36'!ET147:FK147+'дс 39'!ET147:FK147+'дс 40'!ET147:FK147+'дс 41'!ET147:FK147+'дс 42'!ET147:FK147+'дс 44'!ET147:FK147+'дс 46'!ET147:FK147+'шк 1'!ET147:FK147+'шк 2'!ET147:FK147+'шк 4'!ET147:FK147+'шк 5'!ET147:FK147+'шк Оремиф'!ET147:FK147+УПК!ET147+ППМС!ET147</f>
        <v>-207759.62999998312</v>
      </c>
      <c r="EU147" s="254"/>
      <c r="EV147" s="254"/>
      <c r="EW147" s="254"/>
      <c r="EX147" s="254"/>
      <c r="EY147" s="254"/>
      <c r="EZ147" s="254"/>
      <c r="FA147" s="254"/>
      <c r="FB147" s="254"/>
      <c r="FC147" s="254"/>
      <c r="FD147" s="254"/>
      <c r="FE147" s="254"/>
      <c r="FF147" s="254"/>
      <c r="FG147" s="254"/>
      <c r="FH147" s="254"/>
      <c r="FI147" s="254"/>
      <c r="FJ147" s="254"/>
      <c r="FK147" s="254"/>
      <c r="FM147" s="233">
        <f>FM148-FM150</f>
        <v>137988.34000003338</v>
      </c>
      <c r="FN147" s="233"/>
      <c r="FO147" s="233"/>
      <c r="FP147" s="233"/>
      <c r="FQ147" s="233"/>
      <c r="FR147" s="233"/>
      <c r="FS147" s="233"/>
      <c r="FT147" s="233"/>
      <c r="FU147" s="233"/>
      <c r="FV147" s="233"/>
      <c r="FW147" s="233"/>
      <c r="FX147" s="233"/>
      <c r="FY147" s="233"/>
      <c r="FZ147" s="233"/>
      <c r="GA147" s="233"/>
      <c r="GB147" s="233"/>
      <c r="GC147" s="233"/>
      <c r="GD147" s="233"/>
    </row>
    <row r="148" spans="1:186" ht="12" customHeight="1">
      <c r="A148" s="128" t="s">
        <v>23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9"/>
      <c r="BZ148" s="79" t="s">
        <v>130</v>
      </c>
      <c r="CA148" s="80"/>
      <c r="CB148" s="80"/>
      <c r="CC148" s="80"/>
      <c r="CD148" s="80"/>
      <c r="CE148" s="80"/>
      <c r="CF148" s="81"/>
      <c r="CG148" s="73">
        <v>730</v>
      </c>
      <c r="CH148" s="74"/>
      <c r="CI148" s="74"/>
      <c r="CJ148" s="74"/>
      <c r="CK148" s="74"/>
      <c r="CL148" s="74"/>
      <c r="CM148" s="74"/>
      <c r="CN148" s="74"/>
      <c r="CO148" s="74"/>
      <c r="CP148" s="74"/>
      <c r="CQ148" s="75"/>
      <c r="CR148" s="325">
        <f>дс2!CR148+'дс 9'!CR148:DI148+'дс 15'!CR148:DI148+'дс 16'!CR148:DI148+'дс 23'!CR148:DI148+'дс 25'!CR148:DI148+'дс 34'!CR148:DI148+'дс 36'!CR148:DI148+'дс 39'!CR148:DI148+'дс 40'!CR148:DI148+'дс 41'!CR148:DI148+'дс 42'!CR148:DI148+'дс 44'!CR148:DI148+'дс 46'!CR148:DI148+'шк 1'!CR148:DI148+'шк 2'!CR148:DI148+'шк 4'!CR148:DI148+'шк 5'!CR148:DI148+'шк Оремиф'!CR148:DI148+УПК!CR148+ППМС!CR148</f>
        <v>8517524.9299999997</v>
      </c>
      <c r="CS148" s="326"/>
      <c r="CT148" s="326"/>
      <c r="CU148" s="326"/>
      <c r="CV148" s="326"/>
      <c r="CW148" s="326"/>
      <c r="CX148" s="326"/>
      <c r="CY148" s="326"/>
      <c r="CZ148" s="326"/>
      <c r="DA148" s="326"/>
      <c r="DB148" s="326"/>
      <c r="DC148" s="326"/>
      <c r="DD148" s="326"/>
      <c r="DE148" s="326"/>
      <c r="DF148" s="326"/>
      <c r="DG148" s="326"/>
      <c r="DH148" s="326"/>
      <c r="DI148" s="327"/>
      <c r="DJ148" s="325">
        <f>дс2!DJ148+'дс 9'!DJ148:EA148+'дс 15'!DJ148:EA148+'дс 16'!DJ148:EA148+'дс 23'!DJ148:EA148+'дс 25'!DJ148:EA148+'дс 34'!DJ148:EA148+'дс 36'!DJ148:EA148+'дс 39'!DJ148:EA148+'дс 40'!DJ148:EA148+'дс 41'!DJ148:EA148+'дс 42'!DJ148:EA148+'дс 44'!DJ148:EA148+'дс 46'!DJ148:EA148+'шк 1'!DJ148:EA148+'шк 2'!DJ148:EA148+'шк 4'!DJ148:EA148+'шк 5'!DJ148:EA148+'шк Оремиф'!DJ148:EA148+УПК!DJ148+ППМС!DJ148</f>
        <v>670316124.69999993</v>
      </c>
      <c r="DK148" s="326"/>
      <c r="DL148" s="326"/>
      <c r="DM148" s="326"/>
      <c r="DN148" s="326"/>
      <c r="DO148" s="326"/>
      <c r="DP148" s="326"/>
      <c r="DQ148" s="326"/>
      <c r="DR148" s="326"/>
      <c r="DS148" s="326"/>
      <c r="DT148" s="326"/>
      <c r="DU148" s="326"/>
      <c r="DV148" s="326"/>
      <c r="DW148" s="326"/>
      <c r="DX148" s="326"/>
      <c r="DY148" s="326"/>
      <c r="DZ148" s="326"/>
      <c r="EA148" s="327"/>
      <c r="EB148" s="331">
        <f>дс2!EB148+'дс 9'!EB148:ES148+'дс 15'!EB148:ES148+'дс 16'!EB148:ES148+'дс 23'!EB148:ES148+'дс 25'!EB148:ES148+'дс 34'!EB148:ES148+'дс 36'!EB148:ES148+'дс 39'!EB148:ES148+'дс 40'!EB148:ES148+'дс 41'!EB148:ES148+'дс 42'!EB148:ES148+'дс 44'!EB148:ES148+'дс 46'!EB148:ES148+'шк 1'!EB148:ES148+'шк 2'!EB148:ES148+'шк 4'!EB148:ES148+'шк 5'!EB148:ES148+'шк Оремиф'!EB148:ES148+УПК!EB148+ППМС!EB148</f>
        <v>0</v>
      </c>
      <c r="EC148" s="332"/>
      <c r="ED148" s="332"/>
      <c r="EE148" s="332"/>
      <c r="EF148" s="332"/>
      <c r="EG148" s="332"/>
      <c r="EH148" s="332"/>
      <c r="EI148" s="332"/>
      <c r="EJ148" s="332"/>
      <c r="EK148" s="332"/>
      <c r="EL148" s="332"/>
      <c r="EM148" s="332"/>
      <c r="EN148" s="332"/>
      <c r="EO148" s="332"/>
      <c r="EP148" s="332"/>
      <c r="EQ148" s="332"/>
      <c r="ER148" s="332"/>
      <c r="ES148" s="333"/>
      <c r="ET148" s="331">
        <f>дс2!ET148+'дс 9'!ET148:FK148+'дс 15'!ET148:FK148+'дс 16'!ET148:FK148+'дс 23'!ET148:FK148+'дс 25'!ET148:FK148+'дс 34'!ET148:FK148+'дс 36'!ET148:FK148+'дс 39'!ET148:FK148+'дс 40'!ET148:FK148+'дс 41'!ET148:FK148+'дс 42'!ET148:FK148+'дс 44'!ET148:FK148+'дс 46'!ET148:FK148+'шк 1'!ET148:FK148+'шк 2'!ET148:FK148+'шк 4'!ET148:FK148+'шк 5'!ET148:FK148+'шк Оремиф'!ET148:FK148+УПК!ET148+ППМС!ET148</f>
        <v>678833649.62999988</v>
      </c>
      <c r="EU148" s="332"/>
      <c r="EV148" s="332"/>
      <c r="EW148" s="332"/>
      <c r="EX148" s="332"/>
      <c r="EY148" s="332"/>
      <c r="EZ148" s="332"/>
      <c r="FA148" s="332"/>
      <c r="FB148" s="332"/>
      <c r="FC148" s="332"/>
      <c r="FD148" s="332"/>
      <c r="FE148" s="332"/>
      <c r="FF148" s="332"/>
      <c r="FG148" s="332"/>
      <c r="FH148" s="332"/>
      <c r="FI148" s="332"/>
      <c r="FJ148" s="332"/>
      <c r="FK148" s="333"/>
      <c r="FM148" s="235">
        <v>670316124.70000005</v>
      </c>
      <c r="FN148" s="236"/>
      <c r="FO148" s="236"/>
      <c r="FP148" s="236"/>
      <c r="FQ148" s="236"/>
      <c r="FR148" s="236"/>
      <c r="FS148" s="236"/>
      <c r="FT148" s="236"/>
      <c r="FU148" s="236"/>
      <c r="FV148" s="236"/>
      <c r="FW148" s="236"/>
      <c r="FX148" s="236"/>
      <c r="FY148" s="236"/>
      <c r="FZ148" s="236"/>
      <c r="GA148" s="236"/>
      <c r="GB148" s="236"/>
      <c r="GC148" s="236"/>
      <c r="GD148" s="237"/>
    </row>
    <row r="149" spans="1:186" ht="12" customHeight="1" thickBot="1">
      <c r="A149" s="196" t="s">
        <v>120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7"/>
      <c r="BZ149" s="82"/>
      <c r="CA149" s="83"/>
      <c r="CB149" s="83"/>
      <c r="CC149" s="83"/>
      <c r="CD149" s="83"/>
      <c r="CE149" s="83"/>
      <c r="CF149" s="84"/>
      <c r="CG149" s="76"/>
      <c r="CH149" s="77"/>
      <c r="CI149" s="77"/>
      <c r="CJ149" s="77"/>
      <c r="CK149" s="77"/>
      <c r="CL149" s="77"/>
      <c r="CM149" s="77"/>
      <c r="CN149" s="77"/>
      <c r="CO149" s="77"/>
      <c r="CP149" s="77"/>
      <c r="CQ149" s="78"/>
      <c r="CR149" s="328"/>
      <c r="CS149" s="329"/>
      <c r="CT149" s="329"/>
      <c r="CU149" s="329"/>
      <c r="CV149" s="329"/>
      <c r="CW149" s="329"/>
      <c r="CX149" s="329"/>
      <c r="CY149" s="329"/>
      <c r="CZ149" s="329"/>
      <c r="DA149" s="329"/>
      <c r="DB149" s="329"/>
      <c r="DC149" s="329"/>
      <c r="DD149" s="329"/>
      <c r="DE149" s="329"/>
      <c r="DF149" s="329"/>
      <c r="DG149" s="329"/>
      <c r="DH149" s="329"/>
      <c r="DI149" s="330"/>
      <c r="DJ149" s="328"/>
      <c r="DK149" s="329"/>
      <c r="DL149" s="329"/>
      <c r="DM149" s="329"/>
      <c r="DN149" s="329"/>
      <c r="DO149" s="329"/>
      <c r="DP149" s="329"/>
      <c r="DQ149" s="329"/>
      <c r="DR149" s="329"/>
      <c r="DS149" s="329"/>
      <c r="DT149" s="329"/>
      <c r="DU149" s="329"/>
      <c r="DV149" s="329"/>
      <c r="DW149" s="329"/>
      <c r="DX149" s="329"/>
      <c r="DY149" s="329"/>
      <c r="DZ149" s="329"/>
      <c r="EA149" s="330"/>
      <c r="EB149" s="334"/>
      <c r="EC149" s="335"/>
      <c r="ED149" s="335"/>
      <c r="EE149" s="335"/>
      <c r="EF149" s="335"/>
      <c r="EG149" s="335"/>
      <c r="EH149" s="335"/>
      <c r="EI149" s="335"/>
      <c r="EJ149" s="335"/>
      <c r="EK149" s="335"/>
      <c r="EL149" s="335"/>
      <c r="EM149" s="335"/>
      <c r="EN149" s="335"/>
      <c r="EO149" s="335"/>
      <c r="EP149" s="335"/>
      <c r="EQ149" s="335"/>
      <c r="ER149" s="335"/>
      <c r="ES149" s="336"/>
      <c r="ET149" s="334"/>
      <c r="EU149" s="335"/>
      <c r="EV149" s="335"/>
      <c r="EW149" s="335"/>
      <c r="EX149" s="335"/>
      <c r="EY149" s="335"/>
      <c r="EZ149" s="335"/>
      <c r="FA149" s="335"/>
      <c r="FB149" s="335"/>
      <c r="FC149" s="335"/>
      <c r="FD149" s="335"/>
      <c r="FE149" s="335"/>
      <c r="FF149" s="335"/>
      <c r="FG149" s="335"/>
      <c r="FH149" s="335"/>
      <c r="FI149" s="335"/>
      <c r="FJ149" s="335"/>
      <c r="FK149" s="336"/>
      <c r="FM149" s="238"/>
      <c r="FN149" s="239"/>
      <c r="FO149" s="239"/>
      <c r="FP149" s="239"/>
      <c r="FQ149" s="239"/>
      <c r="FR149" s="239"/>
      <c r="FS149" s="239"/>
      <c r="FT149" s="239"/>
      <c r="FU149" s="239"/>
      <c r="FV149" s="239"/>
      <c r="FW149" s="239"/>
      <c r="FX149" s="239"/>
      <c r="FY149" s="239"/>
      <c r="FZ149" s="239"/>
      <c r="GA149" s="239"/>
      <c r="GB149" s="239"/>
      <c r="GC149" s="239"/>
      <c r="GD149" s="240"/>
    </row>
    <row r="150" spans="1:186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85" t="s">
        <v>131</v>
      </c>
      <c r="CA150" s="186"/>
      <c r="CB150" s="186"/>
      <c r="CC150" s="186"/>
      <c r="CD150" s="186"/>
      <c r="CE150" s="186"/>
      <c r="CF150" s="186"/>
      <c r="CG150" s="201">
        <v>830</v>
      </c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324">
        <f>дс2!CR150+'дс 9'!CR150:DI150+'дс 15'!CR150:DI150+'дс 16'!CR150:DI150+'дс 23'!CR150:DI150+'дс 25'!CR150:DI150+'дс 34'!CR150:DI150+'дс 36'!CR150:DI150+'дс 39'!CR150:DI150+'дс 40'!CR150:DI150+'дс 41'!CR150:DI150+'дс 42'!CR150:DI150+'дс 44'!CR150:DI150+'дс 46'!CR150:DI150+'шк 1'!CR150:DI150+'шк 2'!CR150:DI150+'шк 4'!CR150:DI150+'шк 5'!CR150:DI150+'шк Оремиф'!CR150:DI150+УПК!CR150+ППМС!CR150</f>
        <v>8863272.9000000004</v>
      </c>
      <c r="CS150" s="324"/>
      <c r="CT150" s="324"/>
      <c r="CU150" s="324"/>
      <c r="CV150" s="324"/>
      <c r="CW150" s="324"/>
      <c r="CX150" s="324"/>
      <c r="CY150" s="324"/>
      <c r="CZ150" s="324"/>
      <c r="DA150" s="324"/>
      <c r="DB150" s="324"/>
      <c r="DC150" s="324"/>
      <c r="DD150" s="324"/>
      <c r="DE150" s="324"/>
      <c r="DF150" s="324"/>
      <c r="DG150" s="324"/>
      <c r="DH150" s="324"/>
      <c r="DI150" s="324"/>
      <c r="DJ150" s="324">
        <f>дс2!DJ150+'дс 9'!DJ150:EA150+'дс 15'!DJ150:EA150+'дс 16'!DJ150:EA150+'дс 23'!DJ150:EA150+'дс 25'!DJ150:EA150+'дс 34'!DJ150:EA150+'дс 36'!DJ150:EA150+'дс 39'!DJ150:EA150+'дс 40'!DJ150:EA150+'дс 41'!DJ150:EA150+'дс 42'!DJ150:EA150+'дс 44'!DJ150:EA150+'дс 46'!DJ150:EA150+'шк 1'!DJ150:EA150+'шк 2'!DJ150:EA150+'шк 4'!DJ150:EA150+'шк 5'!DJ150:EA150+'шк Оремиф'!DJ150:EA150+УПК!DJ150+ППМС!DJ150</f>
        <v>670178136.3599999</v>
      </c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254">
        <f>дс2!EB150+'дс 9'!EB150:ES150+'дс 15'!EB150:ES150+'дс 16'!EB150:ES150+'дс 23'!EB150:ES150+'дс 25'!EB150:ES150+'дс 34'!EB150:ES150+'дс 36'!EB150:ES150+'дс 39'!EB150:ES150+'дс 40'!EB150:ES150+'дс 41'!EB150:ES150+'дс 42'!EB150:ES150+'дс 44'!EB150:ES150+'дс 46'!EB150:ES150+'шк 1'!EB150:ES150+'шк 2'!EB150:ES150+'шк 4'!EB150:ES150+'шк 5'!EB150:ES150+'шк Оремиф'!EB150:ES150+УПК!EB150+ППМС!EB150</f>
        <v>0</v>
      </c>
      <c r="EC150" s="254"/>
      <c r="ED150" s="254"/>
      <c r="EE150" s="254"/>
      <c r="EF150" s="254"/>
      <c r="EG150" s="254"/>
      <c r="EH150" s="254"/>
      <c r="EI150" s="254"/>
      <c r="EJ150" s="254"/>
      <c r="EK150" s="254"/>
      <c r="EL150" s="254"/>
      <c r="EM150" s="254"/>
      <c r="EN150" s="254"/>
      <c r="EO150" s="254"/>
      <c r="EP150" s="254"/>
      <c r="EQ150" s="254"/>
      <c r="ER150" s="254"/>
      <c r="ES150" s="254"/>
      <c r="ET150" s="254">
        <f>дс2!ET150+'дс 9'!ET150:FK150+'дс 15'!ET150:FK150+'дс 16'!ET150:FK150+'дс 23'!ET150:FK150+'дс 25'!ET150:FK150+'дс 34'!ET150:FK150+'дс 36'!ET150:FK150+'дс 39'!ET150:FK150+'дс 40'!ET150:FK150+'дс 41'!ET150:FK150+'дс 42'!ET150:FK150+'дс 44'!ET150:FK150+'дс 46'!ET150:FK150+'шк 1'!ET150:FK150+'шк 2'!ET150:FK150+'шк 4'!ET150:FK150+'шк 5'!ET150:FK150+'шк Оремиф'!ET150:FK150+УПК!ET150+ППМС!ET150</f>
        <v>679041409.25999999</v>
      </c>
      <c r="EU150" s="254"/>
      <c r="EV150" s="254"/>
      <c r="EW150" s="254"/>
      <c r="EX150" s="254"/>
      <c r="EY150" s="254"/>
      <c r="EZ150" s="254"/>
      <c r="FA150" s="254"/>
      <c r="FB150" s="254"/>
      <c r="FC150" s="254"/>
      <c r="FD150" s="254"/>
      <c r="FE150" s="254"/>
      <c r="FF150" s="254"/>
      <c r="FG150" s="254"/>
      <c r="FH150" s="254"/>
      <c r="FI150" s="254"/>
      <c r="FJ150" s="254"/>
      <c r="FK150" s="254"/>
      <c r="FM150" s="247">
        <v>670178136.36000001</v>
      </c>
      <c r="FN150" s="247"/>
      <c r="FO150" s="247"/>
      <c r="FP150" s="247"/>
      <c r="FQ150" s="247"/>
      <c r="FR150" s="247"/>
      <c r="FS150" s="247"/>
      <c r="FT150" s="247"/>
      <c r="FU150" s="247"/>
      <c r="FV150" s="247"/>
      <c r="FW150" s="247"/>
      <c r="FX150" s="247"/>
      <c r="FY150" s="247"/>
      <c r="FZ150" s="247"/>
      <c r="GA150" s="247"/>
      <c r="GB150" s="247"/>
      <c r="GC150" s="247"/>
      <c r="GD150" s="247"/>
    </row>
    <row r="151" spans="1:186" ht="37.5" customHeight="1"/>
    <row r="152" spans="1:186">
      <c r="A152" s="1" t="s">
        <v>132</v>
      </c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Z152" s="1" t="s">
        <v>139</v>
      </c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N152" s="294" t="s">
        <v>248</v>
      </c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</row>
    <row r="153" spans="1:186" s="16" customFormat="1">
      <c r="O153" s="134" t="s">
        <v>133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K153" s="134" t="s">
        <v>134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CR153" s="292" t="s">
        <v>133</v>
      </c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32"/>
      <c r="DK153" s="32"/>
      <c r="DL153" s="32"/>
      <c r="DM153" s="32"/>
      <c r="DN153" s="292" t="s">
        <v>134</v>
      </c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</row>
    <row r="154" spans="1:186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186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44"/>
    </row>
    <row r="156" spans="1:186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34" t="s">
        <v>229</v>
      </c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32"/>
    </row>
    <row r="157" spans="1:186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186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77" t="s">
        <v>249</v>
      </c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23"/>
      <c r="CM158" s="23"/>
      <c r="CN158" s="23"/>
      <c r="CO158" s="23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L158" s="294" t="s">
        <v>250</v>
      </c>
      <c r="DM158" s="294"/>
      <c r="DN158" s="294"/>
      <c r="DO158" s="294"/>
      <c r="DP158" s="294"/>
      <c r="DQ158" s="294"/>
      <c r="DR158" s="294"/>
      <c r="DS158" s="294"/>
      <c r="DT158" s="294"/>
      <c r="DU158" s="294"/>
      <c r="DV158" s="294"/>
      <c r="DW158" s="294"/>
      <c r="DX158" s="294"/>
      <c r="DY158" s="294"/>
      <c r="DZ158" s="294"/>
      <c r="EA158" s="294"/>
      <c r="EB158" s="294"/>
      <c r="EC158" s="294"/>
      <c r="ED158" s="294"/>
      <c r="EE158" s="294"/>
      <c r="EF158" s="294"/>
      <c r="EG158" s="294"/>
      <c r="EH158" s="294"/>
      <c r="EI158" s="294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</row>
    <row r="159" spans="1:186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34" t="s">
        <v>231</v>
      </c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25"/>
      <c r="CM159" s="25"/>
      <c r="CN159" s="25"/>
      <c r="CO159" s="25"/>
      <c r="CP159" s="134" t="s">
        <v>133</v>
      </c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32"/>
      <c r="DI159" s="32"/>
      <c r="DJ159" s="32"/>
      <c r="DK159" s="32"/>
      <c r="DL159" s="292" t="s">
        <v>134</v>
      </c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186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  <c r="FO160" s="46"/>
      <c r="FP160" s="46"/>
      <c r="FQ160" s="46"/>
      <c r="FR160" s="46"/>
      <c r="FS160" s="46"/>
      <c r="FT160" s="46"/>
      <c r="FU160" s="46"/>
      <c r="FV160" s="46"/>
      <c r="FW160" s="46"/>
      <c r="FX160" s="46"/>
      <c r="FY160" s="46"/>
      <c r="FZ160" s="46"/>
      <c r="GA160" s="46"/>
      <c r="GB160" s="46"/>
      <c r="GC160" s="46"/>
      <c r="GD160" s="46"/>
    </row>
    <row r="161" spans="1:186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23"/>
      <c r="AM161" s="23"/>
      <c r="AN161" s="23"/>
      <c r="AO161" s="23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23"/>
      <c r="CK161" s="23"/>
      <c r="CL161" s="23"/>
      <c r="CM161" s="2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  <c r="FM161" s="1"/>
      <c r="FN161" s="1"/>
      <c r="FO161" s="45"/>
      <c r="FP161" s="45"/>
      <c r="FQ161" s="45"/>
      <c r="FR161" s="45"/>
      <c r="FS161" s="45"/>
      <c r="FT161" s="45"/>
      <c r="FU161" s="45"/>
      <c r="FV161" s="45"/>
      <c r="FW161" s="45"/>
      <c r="FX161" s="45"/>
      <c r="FY161" s="45"/>
      <c r="FZ161" s="45"/>
      <c r="GA161" s="45"/>
      <c r="GB161" s="45"/>
      <c r="GC161" s="45"/>
      <c r="GD161" s="45"/>
    </row>
    <row r="162" spans="1:186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34" t="s">
        <v>231</v>
      </c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25"/>
      <c r="AM162" s="25"/>
      <c r="AN162" s="25"/>
      <c r="AO162" s="25"/>
      <c r="AP162" s="134" t="s">
        <v>133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L162" s="134" t="s">
        <v>134</v>
      </c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N162" s="134" t="s">
        <v>233</v>
      </c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</row>
    <row r="163" spans="1:186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86">
      <c r="A164" s="178" t="s">
        <v>135</v>
      </c>
      <c r="B164" s="178"/>
      <c r="C164" s="83"/>
      <c r="D164" s="83"/>
      <c r="E164" s="83"/>
      <c r="F164" s="83"/>
      <c r="G164" s="202" t="s">
        <v>135</v>
      </c>
      <c r="H164" s="202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202">
        <v>20</v>
      </c>
      <c r="AC164" s="202"/>
      <c r="AD164" s="202"/>
      <c r="AE164" s="202"/>
      <c r="AF164" s="184"/>
      <c r="AG164" s="184"/>
      <c r="AH164" s="184"/>
      <c r="AI164" s="1" t="s">
        <v>29</v>
      </c>
    </row>
    <row r="165" spans="1:186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  <c r="FO165" s="32"/>
      <c r="FP165" s="32"/>
      <c r="FQ165" s="32"/>
      <c r="FR165" s="32"/>
      <c r="FS165" s="32"/>
      <c r="FT165" s="32"/>
      <c r="FU165" s="32"/>
      <c r="FV165" s="32"/>
      <c r="FW165" s="32"/>
      <c r="FX165" s="32"/>
      <c r="FY165" s="32"/>
      <c r="FZ165" s="32"/>
      <c r="GA165" s="32"/>
      <c r="GB165" s="32"/>
      <c r="GC165" s="32"/>
      <c r="GD165" s="32"/>
    </row>
  </sheetData>
  <mergeCells count="939">
    <mergeCell ref="AJ3:EB3"/>
    <mergeCell ref="ET3:FK3"/>
    <mergeCell ref="ET4:FK4"/>
    <mergeCell ref="BS5:CP5"/>
    <mergeCell ref="CQ5:CT5"/>
    <mergeCell ref="CU5:CW5"/>
    <mergeCell ref="ET5:FK5"/>
    <mergeCell ref="AE6:ED6"/>
    <mergeCell ref="ET6:FK6"/>
    <mergeCell ref="AI7:EA7"/>
    <mergeCell ref="ET7:FK7"/>
    <mergeCell ref="AI8:EA8"/>
    <mergeCell ref="ET8:FK8"/>
    <mergeCell ref="ET9:FK9"/>
    <mergeCell ref="ET10:FK10"/>
    <mergeCell ref="ET11:FK11"/>
    <mergeCell ref="ET12:FK12"/>
    <mergeCell ref="A14:BY14"/>
    <mergeCell ref="BZ14:CF14"/>
    <mergeCell ref="CG14:CQ14"/>
    <mergeCell ref="CR14:DI14"/>
    <mergeCell ref="DJ14:EA14"/>
    <mergeCell ref="EB14:ES14"/>
    <mergeCell ref="ET14:FK14"/>
    <mergeCell ref="ET16:FK16"/>
    <mergeCell ref="A17:BY17"/>
    <mergeCell ref="BZ17:CF17"/>
    <mergeCell ref="CG17:CQ17"/>
    <mergeCell ref="CR17:DI17"/>
    <mergeCell ref="DJ17:EA17"/>
    <mergeCell ref="ET18:FK18"/>
    <mergeCell ref="A15:BY15"/>
    <mergeCell ref="BZ15:CF15"/>
    <mergeCell ref="CG15:CQ15"/>
    <mergeCell ref="CR15:DI15"/>
    <mergeCell ref="DJ15:EA15"/>
    <mergeCell ref="EB15:ES15"/>
    <mergeCell ref="ET15:FK15"/>
    <mergeCell ref="EB17:ES17"/>
    <mergeCell ref="ET17:FK17"/>
    <mergeCell ref="A16:BY16"/>
    <mergeCell ref="BZ16:CF16"/>
    <mergeCell ref="CG16:CQ16"/>
    <mergeCell ref="CR16:DI16"/>
    <mergeCell ref="DJ16:EA16"/>
    <mergeCell ref="EB16:ES16"/>
    <mergeCell ref="A19:BY19"/>
    <mergeCell ref="BZ19:CF19"/>
    <mergeCell ref="CG19:CQ19"/>
    <mergeCell ref="CR19:DI19"/>
    <mergeCell ref="DJ19:EA19"/>
    <mergeCell ref="EB19:ES19"/>
    <mergeCell ref="ET19:FK19"/>
    <mergeCell ref="A18:BY18"/>
    <mergeCell ref="BZ18:CF18"/>
    <mergeCell ref="CG18:CQ18"/>
    <mergeCell ref="CR18:DI18"/>
    <mergeCell ref="DJ18:EA18"/>
    <mergeCell ref="EB18:ES18"/>
    <mergeCell ref="ET20:FK20"/>
    <mergeCell ref="A21:BY21"/>
    <mergeCell ref="BZ21:CF22"/>
    <mergeCell ref="CG21:CQ22"/>
    <mergeCell ref="CR21:DI22"/>
    <mergeCell ref="DJ21:EA22"/>
    <mergeCell ref="ET23:FK23"/>
    <mergeCell ref="EB21:ES22"/>
    <mergeCell ref="ET21:FK22"/>
    <mergeCell ref="A22:BY22"/>
    <mergeCell ref="A20:BY20"/>
    <mergeCell ref="BZ20:CF20"/>
    <mergeCell ref="CG20:CQ20"/>
    <mergeCell ref="CR20:DI20"/>
    <mergeCell ref="DJ20:EA20"/>
    <mergeCell ref="EB20:ES20"/>
    <mergeCell ref="A24:BY24"/>
    <mergeCell ref="BZ24:CF24"/>
    <mergeCell ref="CG24:CQ24"/>
    <mergeCell ref="CR24:DI24"/>
    <mergeCell ref="DJ24:EA24"/>
    <mergeCell ref="EB24:ES24"/>
    <mergeCell ref="ET24:FK24"/>
    <mergeCell ref="A23:BY23"/>
    <mergeCell ref="BZ23:CF23"/>
    <mergeCell ref="CG23:CQ23"/>
    <mergeCell ref="CR23:DI23"/>
    <mergeCell ref="DJ23:EA23"/>
    <mergeCell ref="EB23:ES23"/>
    <mergeCell ref="DJ27:EA27"/>
    <mergeCell ref="EB27:ES27"/>
    <mergeCell ref="ET27:FK27"/>
    <mergeCell ref="A25:BY25"/>
    <mergeCell ref="BZ25:CF26"/>
    <mergeCell ref="CG25:CQ26"/>
    <mergeCell ref="BZ28:CF29"/>
    <mergeCell ref="CG28:CQ29"/>
    <mergeCell ref="CR28:DI29"/>
    <mergeCell ref="DJ28:EA29"/>
    <mergeCell ref="EB28:ES29"/>
    <mergeCell ref="A26:BY26"/>
    <mergeCell ref="A27:BY27"/>
    <mergeCell ref="BZ27:CF27"/>
    <mergeCell ref="CG27:CQ27"/>
    <mergeCell ref="CR27:DI27"/>
    <mergeCell ref="ET28:FK29"/>
    <mergeCell ref="A29:BY29"/>
    <mergeCell ref="EB25:ES26"/>
    <mergeCell ref="ET25:FK26"/>
    <mergeCell ref="CR25:DI26"/>
    <mergeCell ref="DJ25:EA26"/>
    <mergeCell ref="A28:BY28"/>
    <mergeCell ref="DJ32:EA32"/>
    <mergeCell ref="EB32:ES32"/>
    <mergeCell ref="ET32:FK32"/>
    <mergeCell ref="A31:BY31"/>
    <mergeCell ref="BZ31:CF31"/>
    <mergeCell ref="CG31:CQ31"/>
    <mergeCell ref="CR31:DI31"/>
    <mergeCell ref="DJ31:EA31"/>
    <mergeCell ref="EB31:ES31"/>
    <mergeCell ref="ET31:FK31"/>
    <mergeCell ref="A32:BY32"/>
    <mergeCell ref="BZ32:CF32"/>
    <mergeCell ref="CG32:CQ32"/>
    <mergeCell ref="CR32:DI32"/>
    <mergeCell ref="A30:BY30"/>
    <mergeCell ref="BZ30:CF30"/>
    <mergeCell ref="CG30:CQ30"/>
    <mergeCell ref="CR30:DI30"/>
    <mergeCell ref="DJ30:EA30"/>
    <mergeCell ref="EB30:ES30"/>
    <mergeCell ref="ET30:FK30"/>
    <mergeCell ref="A34:BY34"/>
    <mergeCell ref="A35:BY35"/>
    <mergeCell ref="BZ35:CF35"/>
    <mergeCell ref="CG35:CQ35"/>
    <mergeCell ref="CR35:DI35"/>
    <mergeCell ref="DJ35:EA35"/>
    <mergeCell ref="EB35:ES35"/>
    <mergeCell ref="ET35:FK35"/>
    <mergeCell ref="A33:BY33"/>
    <mergeCell ref="BZ33:CF34"/>
    <mergeCell ref="CG33:CQ34"/>
    <mergeCell ref="ET36:FK36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CG36:CQ36"/>
    <mergeCell ref="CR36:DI36"/>
    <mergeCell ref="DJ36:EA36"/>
    <mergeCell ref="EB36:ES36"/>
    <mergeCell ref="ET38:FK38"/>
    <mergeCell ref="ET40:FK40"/>
    <mergeCell ref="ET41:FK41"/>
    <mergeCell ref="ET42:FK42"/>
    <mergeCell ref="A38:BY38"/>
    <mergeCell ref="BZ38:CF38"/>
    <mergeCell ref="CG38:CQ38"/>
    <mergeCell ref="CR38:DI38"/>
    <mergeCell ref="DJ38:EA38"/>
    <mergeCell ref="EB38:ES38"/>
    <mergeCell ref="A40:BY40"/>
    <mergeCell ref="BZ40:CF40"/>
    <mergeCell ref="CG40:CQ40"/>
    <mergeCell ref="CR40:DI40"/>
    <mergeCell ref="DJ40:EA40"/>
    <mergeCell ref="EB40:ES40"/>
    <mergeCell ref="A42:BY42"/>
    <mergeCell ref="BZ42:CF42"/>
    <mergeCell ref="CG42:CQ42"/>
    <mergeCell ref="CR42:DI42"/>
    <mergeCell ref="DJ42:EA42"/>
    <mergeCell ref="EB42:ES42"/>
    <mergeCell ref="EB43:ES43"/>
    <mergeCell ref="A41:BY41"/>
    <mergeCell ref="BZ41:CF41"/>
    <mergeCell ref="CG41:CQ41"/>
    <mergeCell ref="CR41:DI41"/>
    <mergeCell ref="DJ41:EA41"/>
    <mergeCell ref="EB41:ES41"/>
    <mergeCell ref="ET44:FK45"/>
    <mergeCell ref="A45:BY45"/>
    <mergeCell ref="A43:BY43"/>
    <mergeCell ref="A46:BY46"/>
    <mergeCell ref="BZ46:CF46"/>
    <mergeCell ref="CG46:CQ46"/>
    <mergeCell ref="CR46:DI46"/>
    <mergeCell ref="DJ46:EA46"/>
    <mergeCell ref="EB46:ES46"/>
    <mergeCell ref="A44:BY44"/>
    <mergeCell ref="ET46:FK46"/>
    <mergeCell ref="BZ44:CF45"/>
    <mergeCell ref="CG44:CQ45"/>
    <mergeCell ref="CR44:DI45"/>
    <mergeCell ref="DJ44:EA45"/>
    <mergeCell ref="EB44:ES45"/>
    <mergeCell ref="BZ43:CF43"/>
    <mergeCell ref="CG43:CQ43"/>
    <mergeCell ref="CR43:DI43"/>
    <mergeCell ref="DJ43:EA43"/>
    <mergeCell ref="ET43:FK43"/>
    <mergeCell ref="ET47:FK47"/>
    <mergeCell ref="CG51:CQ51"/>
    <mergeCell ref="CR51:DI51"/>
    <mergeCell ref="DJ51:EA51"/>
    <mergeCell ref="EB51:ES51"/>
    <mergeCell ref="ET48:FK48"/>
    <mergeCell ref="A49:BY49"/>
    <mergeCell ref="BZ49:CF50"/>
    <mergeCell ref="CG49:CQ50"/>
    <mergeCell ref="A50:BY50"/>
    <mergeCell ref="A48:BY48"/>
    <mergeCell ref="ET51:FK51"/>
    <mergeCell ref="A47:BY47"/>
    <mergeCell ref="BZ47:CF47"/>
    <mergeCell ref="CG47:CQ47"/>
    <mergeCell ref="CR47:DI47"/>
    <mergeCell ref="DJ47:EA47"/>
    <mergeCell ref="EB47:ES47"/>
    <mergeCell ref="BZ48:CF48"/>
    <mergeCell ref="CG48:CQ48"/>
    <mergeCell ref="CR48:DI48"/>
    <mergeCell ref="DJ48:EA48"/>
    <mergeCell ref="EB48:ES48"/>
    <mergeCell ref="ET55:FK55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R60:DI60"/>
    <mergeCell ref="DJ60:EA60"/>
    <mergeCell ref="EB60:ES60"/>
    <mergeCell ref="ET57:FK58"/>
    <mergeCell ref="A58:BY58"/>
    <mergeCell ref="A59:BY59"/>
    <mergeCell ref="EB33:ES34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R33:DI34"/>
    <mergeCell ref="DJ33:EA34"/>
    <mergeCell ref="BZ59:CF59"/>
    <mergeCell ref="CG59:CQ59"/>
    <mergeCell ref="CR59:DI59"/>
    <mergeCell ref="DJ59:EA59"/>
    <mergeCell ref="ET59:FK59"/>
    <mergeCell ref="A57:BY57"/>
    <mergeCell ref="BZ57:CF58"/>
    <mergeCell ref="CG57:CQ58"/>
    <mergeCell ref="CR57:DI58"/>
    <mergeCell ref="DJ57:EA58"/>
    <mergeCell ref="EB57:ES58"/>
    <mergeCell ref="ET33:FK34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A63:BY63"/>
    <mergeCell ref="BZ63:CF63"/>
    <mergeCell ref="CG63:CQ63"/>
    <mergeCell ref="CR63:DI63"/>
    <mergeCell ref="DJ63:EA63"/>
    <mergeCell ref="EB63:ES63"/>
    <mergeCell ref="CR49:DI50"/>
    <mergeCell ref="DJ49:EA50"/>
    <mergeCell ref="ET63:FK63"/>
    <mergeCell ref="CR61:DI62"/>
    <mergeCell ref="DJ61:EA62"/>
    <mergeCell ref="ET61:FK62"/>
    <mergeCell ref="ET49:FK50"/>
    <mergeCell ref="EB61:ES62"/>
    <mergeCell ref="EB49:ES50"/>
    <mergeCell ref="ET60:FK60"/>
    <mergeCell ref="EB59:ES59"/>
    <mergeCell ref="A61:BY61"/>
    <mergeCell ref="BZ61:CF62"/>
    <mergeCell ref="CG61:CQ62"/>
    <mergeCell ref="A62:BY62"/>
    <mergeCell ref="A60:BY60"/>
    <mergeCell ref="BZ60:CF60"/>
    <mergeCell ref="CG60:CQ60"/>
    <mergeCell ref="A64:BY64"/>
    <mergeCell ref="BZ64:CF64"/>
    <mergeCell ref="CG64:CQ64"/>
    <mergeCell ref="CR64:DI64"/>
    <mergeCell ref="DJ64:EA64"/>
    <mergeCell ref="EB64:ES64"/>
    <mergeCell ref="ET64:FK64"/>
    <mergeCell ref="EB67:ES67"/>
    <mergeCell ref="ET67:FK67"/>
    <mergeCell ref="DJ66:EA66"/>
    <mergeCell ref="A65:BY65"/>
    <mergeCell ref="BZ65:CF66"/>
    <mergeCell ref="CG65:CQ66"/>
    <mergeCell ref="A66:BY66"/>
    <mergeCell ref="A67:BY67"/>
    <mergeCell ref="BZ67:CF67"/>
    <mergeCell ref="CG67:CQ67"/>
    <mergeCell ref="CR67:DI67"/>
    <mergeCell ref="DJ67:EA67"/>
    <mergeCell ref="ET65:FK65"/>
    <mergeCell ref="ET66:FK66"/>
    <mergeCell ref="EB65:ES65"/>
    <mergeCell ref="EB66:ES66"/>
    <mergeCell ref="ET68:FK68"/>
    <mergeCell ref="A69:BY69"/>
    <mergeCell ref="BZ69:CF70"/>
    <mergeCell ref="CG69:CQ70"/>
    <mergeCell ref="CR69:DI70"/>
    <mergeCell ref="DJ69:EA70"/>
    <mergeCell ref="ET71:FK71"/>
    <mergeCell ref="A71:BY71"/>
    <mergeCell ref="BZ71:CF71"/>
    <mergeCell ref="EB69:ES70"/>
    <mergeCell ref="ET69:FK70"/>
    <mergeCell ref="A70:BY70"/>
    <mergeCell ref="A68:BY68"/>
    <mergeCell ref="BZ68:CF68"/>
    <mergeCell ref="CG68:CQ68"/>
    <mergeCell ref="CR68:DI68"/>
    <mergeCell ref="DJ68:EA68"/>
    <mergeCell ref="EB68:ES68"/>
    <mergeCell ref="ET74:FK74"/>
    <mergeCell ref="ET75:FK75"/>
    <mergeCell ref="ET72:FK72"/>
    <mergeCell ref="A74:BY74"/>
    <mergeCell ref="BZ74:CF74"/>
    <mergeCell ref="CG74:CQ74"/>
    <mergeCell ref="CR74:DI74"/>
    <mergeCell ref="DJ74:EA74"/>
    <mergeCell ref="CG71:CQ71"/>
    <mergeCell ref="CR71:DI71"/>
    <mergeCell ref="DJ71:EA71"/>
    <mergeCell ref="EB71:ES71"/>
    <mergeCell ref="A76:BY76"/>
    <mergeCell ref="BZ76:CF76"/>
    <mergeCell ref="CG76:CQ76"/>
    <mergeCell ref="CR76:DI76"/>
    <mergeCell ref="EB74:ES74"/>
    <mergeCell ref="A72:BY72"/>
    <mergeCell ref="BZ72:CF72"/>
    <mergeCell ref="CG72:CQ72"/>
    <mergeCell ref="CR72:DI72"/>
    <mergeCell ref="DJ72:EA72"/>
    <mergeCell ref="EB72:ES72"/>
    <mergeCell ref="ET76:FK76"/>
    <mergeCell ref="A75:BY75"/>
    <mergeCell ref="BZ75:CF75"/>
    <mergeCell ref="DJ79:EA79"/>
    <mergeCell ref="EB79:ES79"/>
    <mergeCell ref="ET79:FK79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A77:BY77"/>
    <mergeCell ref="BZ77:CF78"/>
    <mergeCell ref="DJ76:EA76"/>
    <mergeCell ref="EB76:ES76"/>
    <mergeCell ref="CG75:CQ75"/>
    <mergeCell ref="CR75:DI75"/>
    <mergeCell ref="DJ75:EA75"/>
    <mergeCell ref="EB75:ES75"/>
    <mergeCell ref="CG77:CQ78"/>
    <mergeCell ref="CR77:DI78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BZ80:CF80"/>
    <mergeCell ref="CG80:CQ80"/>
    <mergeCell ref="CR80:DI80"/>
    <mergeCell ref="DJ80:EA80"/>
    <mergeCell ref="EB80:ES80"/>
    <mergeCell ref="ET80:FK80"/>
    <mergeCell ref="ET82:FK82"/>
    <mergeCell ref="ET83:FK83"/>
    <mergeCell ref="ET84:FK84"/>
    <mergeCell ref="ET85:FK85"/>
    <mergeCell ref="A82:BY82"/>
    <mergeCell ref="BZ82:CF82"/>
    <mergeCell ref="CG82:CQ82"/>
    <mergeCell ref="CR82:DI82"/>
    <mergeCell ref="DJ82:EA82"/>
    <mergeCell ref="EB82:ES82"/>
    <mergeCell ref="A83:BY83"/>
    <mergeCell ref="BZ83:CF83"/>
    <mergeCell ref="CG83:CQ83"/>
    <mergeCell ref="CR83:DI83"/>
    <mergeCell ref="DJ83:EA83"/>
    <mergeCell ref="EB83:ES83"/>
    <mergeCell ref="A85:BY85"/>
    <mergeCell ref="BZ85:CF85"/>
    <mergeCell ref="CG85:CQ85"/>
    <mergeCell ref="CR85:DI85"/>
    <mergeCell ref="DJ85:EA85"/>
    <mergeCell ref="EB85:ES85"/>
    <mergeCell ref="EB86:ES86"/>
    <mergeCell ref="A84:BY84"/>
    <mergeCell ref="BZ84:CF84"/>
    <mergeCell ref="CG84:CQ84"/>
    <mergeCell ref="CR84:DI84"/>
    <mergeCell ref="DJ84:EA84"/>
    <mergeCell ref="EB84:ES84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T86:FK86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BZ91:CF92"/>
    <mergeCell ref="CG91:CQ92"/>
    <mergeCell ref="CR91:DI92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DJ93:EA93"/>
    <mergeCell ref="EB102:ES102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EB103:ES104"/>
    <mergeCell ref="ET103:FK104"/>
    <mergeCell ref="A99:BY99"/>
    <mergeCell ref="BZ99:CF100"/>
    <mergeCell ref="CG99:CQ100"/>
    <mergeCell ref="CR99:DI100"/>
    <mergeCell ref="DJ99:EA100"/>
    <mergeCell ref="EB99:ES100"/>
    <mergeCell ref="A100:BY100"/>
    <mergeCell ref="DJ103:EA104"/>
    <mergeCell ref="A101:BY101"/>
    <mergeCell ref="BZ101:CF101"/>
    <mergeCell ref="CG101:CQ101"/>
    <mergeCell ref="CR101:DI101"/>
    <mergeCell ref="DJ101:EA101"/>
    <mergeCell ref="BZ102:CF102"/>
    <mergeCell ref="BZ107:CF107"/>
    <mergeCell ref="CG107:CQ107"/>
    <mergeCell ref="CR107:DI107"/>
    <mergeCell ref="DJ107:EA107"/>
    <mergeCell ref="ET108:FK108"/>
    <mergeCell ref="A104:BY104"/>
    <mergeCell ref="A102:BY102"/>
    <mergeCell ref="EB107:ES107"/>
    <mergeCell ref="ET107:FK107"/>
    <mergeCell ref="A105:BY105"/>
    <mergeCell ref="BZ105:CF105"/>
    <mergeCell ref="DJ105:EA105"/>
    <mergeCell ref="EB105:ES105"/>
    <mergeCell ref="CG108:CQ108"/>
    <mergeCell ref="CR108:DI108"/>
    <mergeCell ref="DJ108:EA108"/>
    <mergeCell ref="EB108:ES108"/>
    <mergeCell ref="CG105:CQ105"/>
    <mergeCell ref="CR105:DI105"/>
    <mergeCell ref="A107:BY107"/>
    <mergeCell ref="ET105:FK105"/>
    <mergeCell ref="CG102:CQ102"/>
    <mergeCell ref="CR102:DI102"/>
    <mergeCell ref="DJ102:EA102"/>
    <mergeCell ref="ET109:FK109"/>
    <mergeCell ref="A108:BY108"/>
    <mergeCell ref="BZ108:CF108"/>
    <mergeCell ref="A110:BY110"/>
    <mergeCell ref="BZ110:CF110"/>
    <mergeCell ref="CG110:CQ110"/>
    <mergeCell ref="CR110:DI110"/>
    <mergeCell ref="DJ110:EA110"/>
    <mergeCell ref="EB110:ES110"/>
    <mergeCell ref="A109:BY109"/>
    <mergeCell ref="BZ109:CF109"/>
    <mergeCell ref="CG109:CQ109"/>
    <mergeCell ref="CR109:DI109"/>
    <mergeCell ref="DJ109:EA109"/>
    <mergeCell ref="EB109:ES109"/>
    <mergeCell ref="EB112:ES113"/>
    <mergeCell ref="ET110:FK110"/>
    <mergeCell ref="ET111:FK111"/>
    <mergeCell ref="ET112:FK113"/>
    <mergeCell ref="A111:BY111"/>
    <mergeCell ref="BZ111:CF111"/>
    <mergeCell ref="CG111:CQ111"/>
    <mergeCell ref="CR111:DI111"/>
    <mergeCell ref="DJ111:EA111"/>
    <mergeCell ref="EB111:ES111"/>
    <mergeCell ref="A113:BY113"/>
    <mergeCell ref="A114:BY114"/>
    <mergeCell ref="BZ114:CF114"/>
    <mergeCell ref="CG114:CQ114"/>
    <mergeCell ref="CR114:DI114"/>
    <mergeCell ref="DJ114:EA114"/>
    <mergeCell ref="BZ112:CF113"/>
    <mergeCell ref="CG112:CQ113"/>
    <mergeCell ref="CR112:DI113"/>
    <mergeCell ref="DJ112:EA113"/>
    <mergeCell ref="A112:BY112"/>
    <mergeCell ref="EB114:ES114"/>
    <mergeCell ref="ET114:FK114"/>
    <mergeCell ref="ET115:FK115"/>
    <mergeCell ref="A116:BY116"/>
    <mergeCell ref="BZ116:CF117"/>
    <mergeCell ref="CG116:CQ117"/>
    <mergeCell ref="CR116:DI117"/>
    <mergeCell ref="DJ116:EA117"/>
    <mergeCell ref="DJ115:EA115"/>
    <mergeCell ref="EB115:ES115"/>
    <mergeCell ref="EB116:ES117"/>
    <mergeCell ref="ET116:FK117"/>
    <mergeCell ref="A117:BY117"/>
    <mergeCell ref="A115:BY115"/>
    <mergeCell ref="BZ115:CF115"/>
    <mergeCell ref="CG115:CQ115"/>
    <mergeCell ref="CR115:DI115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18:FK118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ET130:FK130"/>
    <mergeCell ref="A128:BY128"/>
    <mergeCell ref="A131:BY131"/>
    <mergeCell ref="BZ131:CF131"/>
    <mergeCell ref="CG131:CQ131"/>
    <mergeCell ref="CR131:DI131"/>
    <mergeCell ref="DJ131:EA131"/>
    <mergeCell ref="A129:BY129"/>
    <mergeCell ref="A130:BY130"/>
    <mergeCell ref="EB131:ES131"/>
    <mergeCell ref="ET131:FK131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EB130:ES130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O152:AF152"/>
    <mergeCell ref="AK152:BH152"/>
    <mergeCell ref="CR152:DI152"/>
    <mergeCell ref="DN152:EK152"/>
    <mergeCell ref="A148:BY148"/>
    <mergeCell ref="BZ148:CF149"/>
    <mergeCell ref="CG148:CQ149"/>
    <mergeCell ref="CR148:DI149"/>
    <mergeCell ref="DJ148:EA149"/>
    <mergeCell ref="EB148:ES149"/>
    <mergeCell ref="BZ155:FK155"/>
    <mergeCell ref="BZ156:FK156"/>
    <mergeCell ref="BN158:CK158"/>
    <mergeCell ref="CP158:DG158"/>
    <mergeCell ref="DL158:EI158"/>
    <mergeCell ref="BZ150:CF150"/>
    <mergeCell ref="CG150:CQ150"/>
    <mergeCell ref="CR150:DI150"/>
    <mergeCell ref="DJ150:EA150"/>
    <mergeCell ref="EB150:ES150"/>
    <mergeCell ref="ET150:FK150"/>
    <mergeCell ref="A164:B164"/>
    <mergeCell ref="C164:F164"/>
    <mergeCell ref="G164:H164"/>
    <mergeCell ref="J164:AA164"/>
    <mergeCell ref="AB164:AE164"/>
    <mergeCell ref="AF164:AH164"/>
    <mergeCell ref="CR65:DI65"/>
    <mergeCell ref="CR66:DI66"/>
    <mergeCell ref="DJ65:EA65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  <mergeCell ref="O153:AF153"/>
    <mergeCell ref="AK153:BH153"/>
    <mergeCell ref="CR153:DI153"/>
    <mergeCell ref="DN153:EK153"/>
    <mergeCell ref="FM14:GD14"/>
    <mergeCell ref="FM15:GD15"/>
    <mergeCell ref="FM16:GD16"/>
    <mergeCell ref="FM17:GD17"/>
    <mergeCell ref="FM18:GD18"/>
    <mergeCell ref="FM19:GD19"/>
    <mergeCell ref="FM20:GD20"/>
    <mergeCell ref="FM21:GD22"/>
    <mergeCell ref="FM23:GD23"/>
    <mergeCell ref="FM24:GD24"/>
    <mergeCell ref="FM25:GD26"/>
    <mergeCell ref="FM27:GD27"/>
    <mergeCell ref="FM28:GD29"/>
    <mergeCell ref="FM30:GD30"/>
    <mergeCell ref="FM31:GD31"/>
    <mergeCell ref="FM32:GD32"/>
    <mergeCell ref="FM33:GD34"/>
    <mergeCell ref="FM35:GD35"/>
    <mergeCell ref="FM36:GD36"/>
    <mergeCell ref="FM37:GD37"/>
    <mergeCell ref="FM38:GD38"/>
    <mergeCell ref="FM40:GD40"/>
    <mergeCell ref="FM41:GD41"/>
    <mergeCell ref="FM42:GD42"/>
    <mergeCell ref="FM43:GD43"/>
    <mergeCell ref="FM44:GD45"/>
    <mergeCell ref="FM46:GD46"/>
    <mergeCell ref="FM47:GD47"/>
    <mergeCell ref="FM48:GD48"/>
    <mergeCell ref="FM49:GD50"/>
    <mergeCell ref="FM51:GD51"/>
    <mergeCell ref="FM52:GD52"/>
    <mergeCell ref="FM53:GD53"/>
    <mergeCell ref="FM54:GD54"/>
    <mergeCell ref="FM55:GD55"/>
    <mergeCell ref="FM56:GD56"/>
    <mergeCell ref="FM67:GD67"/>
    <mergeCell ref="FM68:GD68"/>
    <mergeCell ref="FM69:GD70"/>
    <mergeCell ref="FM71:GD71"/>
    <mergeCell ref="FM57:GD58"/>
    <mergeCell ref="FM59:GD59"/>
    <mergeCell ref="FM60:GD60"/>
    <mergeCell ref="FM61:GD62"/>
    <mergeCell ref="FM63:GD63"/>
    <mergeCell ref="FM64:GD64"/>
    <mergeCell ref="FM75:GD75"/>
    <mergeCell ref="FM76:GD76"/>
    <mergeCell ref="FM77:GD78"/>
    <mergeCell ref="FM79:GD79"/>
    <mergeCell ref="FM80:GD80"/>
    <mergeCell ref="FM81:GD81"/>
    <mergeCell ref="FM82:GD82"/>
    <mergeCell ref="FM84:GD84"/>
    <mergeCell ref="FM85:GD85"/>
    <mergeCell ref="FM86:GD86"/>
    <mergeCell ref="FM87:GD88"/>
    <mergeCell ref="FM89:GD89"/>
    <mergeCell ref="FM83:GD83"/>
    <mergeCell ref="FM90:GD90"/>
    <mergeCell ref="FM91:GD92"/>
    <mergeCell ref="FM93:GD93"/>
    <mergeCell ref="FM94:GD94"/>
    <mergeCell ref="FM95:GD96"/>
    <mergeCell ref="FM97:GD97"/>
    <mergeCell ref="FM98:GD98"/>
    <mergeCell ref="FM99:GD100"/>
    <mergeCell ref="FM101:GD101"/>
    <mergeCell ref="FM102:GD102"/>
    <mergeCell ref="FM103:GD104"/>
    <mergeCell ref="FM105:GD105"/>
    <mergeCell ref="FM107:GD107"/>
    <mergeCell ref="FM108:GD108"/>
    <mergeCell ref="FM109:GD109"/>
    <mergeCell ref="FM111:GD111"/>
    <mergeCell ref="FM116:GD117"/>
    <mergeCell ref="FM118:GD118"/>
    <mergeCell ref="FM110:GD110"/>
    <mergeCell ref="FM112:GD113"/>
    <mergeCell ref="FM150:GD150"/>
    <mergeCell ref="FM65:GD66"/>
    <mergeCell ref="FM138:GD138"/>
    <mergeCell ref="FM139:GD139"/>
    <mergeCell ref="FM140:GD141"/>
    <mergeCell ref="FM142:GD142"/>
    <mergeCell ref="FM143:GD143"/>
    <mergeCell ref="FM144:GD145"/>
    <mergeCell ref="FM127:GD127"/>
    <mergeCell ref="FM128:GD129"/>
    <mergeCell ref="FM131:GD131"/>
    <mergeCell ref="FM72:GD72"/>
    <mergeCell ref="FM74:GD74"/>
    <mergeCell ref="FM146:GD146"/>
    <mergeCell ref="FM147:GD147"/>
    <mergeCell ref="FM148:GD149"/>
    <mergeCell ref="FM132:GD133"/>
    <mergeCell ref="FM134:GD134"/>
    <mergeCell ref="FM136:GD136"/>
    <mergeCell ref="FM137:GD137"/>
    <mergeCell ref="FM114:GD114"/>
    <mergeCell ref="FM115:GD115"/>
    <mergeCell ref="FM130:GD130"/>
    <mergeCell ref="FM119:GD119"/>
    <mergeCell ref="FM120:GD121"/>
    <mergeCell ref="FM122:GD122"/>
    <mergeCell ref="FM123:GD123"/>
    <mergeCell ref="FM124:GD125"/>
    <mergeCell ref="FM126:GD126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HN165"/>
  <sheetViews>
    <sheetView topLeftCell="AT63" zoomScaleNormal="100" zoomScaleSheetLayoutView="100" workbookViewId="0">
      <selection activeCell="DJ72" sqref="DJ72:EA72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7.7109375" style="32" bestFit="1" customWidth="1"/>
    <col min="170" max="170" width="0.85546875" style="32"/>
    <col min="171" max="191" width="0.85546875" style="1"/>
    <col min="192" max="192" width="6.140625" style="1" bestFit="1" customWidth="1"/>
    <col min="193" max="193" width="0.85546875" style="1"/>
    <col min="194" max="194" width="4.140625" style="1" customWidth="1"/>
    <col min="195" max="196" width="0.85546875" style="1"/>
    <col min="197" max="197" width="5.85546875" style="1" customWidth="1"/>
    <col min="198" max="204" width="0.85546875" style="1"/>
    <col min="205" max="205" width="1.42578125" style="1" customWidth="1"/>
    <col min="206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90" t="s">
        <v>237</v>
      </c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34"/>
      <c r="ED3" s="34"/>
      <c r="ET3" s="263" t="s">
        <v>16</v>
      </c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5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266" t="s">
        <v>162</v>
      </c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8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83" t="s">
        <v>242</v>
      </c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178">
        <v>20</v>
      </c>
      <c r="CR5" s="178"/>
      <c r="CS5" s="178"/>
      <c r="CT5" s="178"/>
      <c r="CU5" s="252" t="s">
        <v>251</v>
      </c>
      <c r="CV5" s="252"/>
      <c r="CW5" s="252"/>
      <c r="CX5" s="32" t="s">
        <v>29</v>
      </c>
      <c r="ER5" s="35" t="s">
        <v>18</v>
      </c>
      <c r="ET5" s="257" t="s">
        <v>243</v>
      </c>
      <c r="EU5" s="258"/>
      <c r="EV5" s="258"/>
      <c r="EW5" s="258"/>
      <c r="EX5" s="258"/>
      <c r="EY5" s="258"/>
      <c r="EZ5" s="258"/>
      <c r="FA5" s="258"/>
      <c r="FB5" s="258"/>
      <c r="FC5" s="258"/>
      <c r="FD5" s="258"/>
      <c r="FE5" s="258"/>
      <c r="FF5" s="258"/>
      <c r="FG5" s="258"/>
      <c r="FH5" s="258"/>
      <c r="FI5" s="258"/>
      <c r="FJ5" s="258"/>
      <c r="FK5" s="259"/>
    </row>
    <row r="6" spans="1:170" ht="13.5" customHeight="1">
      <c r="A6" s="5" t="s">
        <v>167</v>
      </c>
      <c r="AE6" s="179" t="s">
        <v>247</v>
      </c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R6" s="35" t="s">
        <v>19</v>
      </c>
      <c r="ET6" s="257" t="s">
        <v>244</v>
      </c>
      <c r="EU6" s="258"/>
      <c r="EV6" s="258"/>
      <c r="EW6" s="258"/>
      <c r="EX6" s="258"/>
      <c r="EY6" s="258"/>
      <c r="EZ6" s="258"/>
      <c r="FA6" s="258"/>
      <c r="FB6" s="258"/>
      <c r="FC6" s="258"/>
      <c r="FD6" s="258"/>
      <c r="FE6" s="258"/>
      <c r="FF6" s="258"/>
      <c r="FG6" s="258"/>
      <c r="FH6" s="258"/>
      <c r="FI6" s="258"/>
      <c r="FJ6" s="258"/>
      <c r="FK6" s="259"/>
    </row>
    <row r="7" spans="1:170" ht="13.5" customHeight="1">
      <c r="A7" s="5" t="s">
        <v>168</v>
      </c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T7" s="257"/>
      <c r="EU7" s="258"/>
      <c r="EV7" s="258"/>
      <c r="EW7" s="258"/>
      <c r="EX7" s="258"/>
      <c r="EY7" s="258"/>
      <c r="EZ7" s="258"/>
      <c r="FA7" s="258"/>
      <c r="FB7" s="258"/>
      <c r="FC7" s="258"/>
      <c r="FD7" s="258"/>
      <c r="FE7" s="258"/>
      <c r="FF7" s="258"/>
      <c r="FG7" s="258"/>
      <c r="FH7" s="258"/>
      <c r="FI7" s="258"/>
      <c r="FJ7" s="258"/>
      <c r="FK7" s="259"/>
    </row>
    <row r="8" spans="1:170" ht="13.5" customHeight="1">
      <c r="A8" s="5" t="s">
        <v>169</v>
      </c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R8" s="35" t="s">
        <v>20</v>
      </c>
      <c r="ET8" s="257" t="s">
        <v>245</v>
      </c>
      <c r="EU8" s="258"/>
      <c r="EV8" s="258"/>
      <c r="EW8" s="258"/>
      <c r="EX8" s="258"/>
      <c r="EY8" s="258"/>
      <c r="EZ8" s="258"/>
      <c r="FA8" s="258"/>
      <c r="FB8" s="258"/>
      <c r="FC8" s="258"/>
      <c r="FD8" s="258"/>
      <c r="FE8" s="258"/>
      <c r="FF8" s="258"/>
      <c r="FG8" s="258"/>
      <c r="FH8" s="258"/>
      <c r="FI8" s="258"/>
      <c r="FJ8" s="258"/>
      <c r="FK8" s="259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57"/>
      <c r="EU9" s="258"/>
      <c r="EV9" s="258"/>
      <c r="EW9" s="258"/>
      <c r="EX9" s="258"/>
      <c r="EY9" s="258"/>
      <c r="EZ9" s="258"/>
      <c r="FA9" s="258"/>
      <c r="FB9" s="258"/>
      <c r="FC9" s="258"/>
      <c r="FD9" s="258"/>
      <c r="FE9" s="258"/>
      <c r="FF9" s="258"/>
      <c r="FG9" s="258"/>
      <c r="FH9" s="258"/>
      <c r="FI9" s="258"/>
      <c r="FJ9" s="258"/>
      <c r="FK9" s="259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57" t="s">
        <v>246</v>
      </c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9"/>
    </row>
    <row r="11" spans="1:170" ht="14.1" customHeight="1">
      <c r="A11" s="10" t="s">
        <v>236</v>
      </c>
      <c r="ER11" s="35"/>
      <c r="ET11" s="257"/>
      <c r="EU11" s="258"/>
      <c r="EV11" s="258"/>
      <c r="EW11" s="258"/>
      <c r="EX11" s="258"/>
      <c r="EY11" s="258"/>
      <c r="EZ11" s="258"/>
      <c r="FA11" s="258"/>
      <c r="FB11" s="258"/>
      <c r="FC11" s="258"/>
      <c r="FD11" s="258"/>
      <c r="FE11" s="258"/>
      <c r="FF11" s="258"/>
      <c r="FG11" s="258"/>
      <c r="FH11" s="258"/>
      <c r="FI11" s="258"/>
      <c r="FJ11" s="258"/>
      <c r="FK11" s="259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60" t="s">
        <v>22</v>
      </c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2"/>
    </row>
    <row r="13" spans="1:170" ht="9" customHeight="1"/>
    <row r="14" spans="1:170" s="12" customFormat="1" ht="33" customHeight="1">
      <c r="A14" s="160" t="s">
        <v>136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1"/>
      <c r="BZ14" s="123" t="s">
        <v>137</v>
      </c>
      <c r="CA14" s="123"/>
      <c r="CB14" s="123"/>
      <c r="CC14" s="123"/>
      <c r="CD14" s="123"/>
      <c r="CE14" s="123"/>
      <c r="CF14" s="123"/>
      <c r="CG14" s="123" t="s">
        <v>173</v>
      </c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253" t="s">
        <v>174</v>
      </c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 t="s">
        <v>175</v>
      </c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 t="s">
        <v>2</v>
      </c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 t="s">
        <v>1</v>
      </c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6"/>
      <c r="FL14" s="39"/>
      <c r="FM14" s="39"/>
      <c r="FN14" s="39"/>
    </row>
    <row r="15" spans="1:170" s="13" customFormat="1" ht="12" customHeight="1" thickBot="1">
      <c r="A15" s="158">
        <v>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98">
        <v>2</v>
      </c>
      <c r="CA15" s="98"/>
      <c r="CB15" s="98"/>
      <c r="CC15" s="98"/>
      <c r="CD15" s="98"/>
      <c r="CE15" s="98"/>
      <c r="CF15" s="98"/>
      <c r="CG15" s="98">
        <v>3</v>
      </c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255">
        <v>4</v>
      </c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>
        <v>5</v>
      </c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>
        <v>6</v>
      </c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>
        <v>7</v>
      </c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69"/>
      <c r="FL15" s="40"/>
      <c r="FM15" s="40"/>
      <c r="FN15" s="40"/>
    </row>
    <row r="16" spans="1:170" ht="22.5" customHeight="1">
      <c r="A16" s="191" t="s">
        <v>176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2"/>
      <c r="BZ16" s="138" t="s">
        <v>0</v>
      </c>
      <c r="CA16" s="139"/>
      <c r="CB16" s="139"/>
      <c r="CC16" s="139"/>
      <c r="CD16" s="139"/>
      <c r="CE16" s="139"/>
      <c r="CF16" s="139"/>
      <c r="CG16" s="140">
        <v>100</v>
      </c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254">
        <f>CR17+CR18+CR19+CR20+CR24+CR32+CR38</f>
        <v>489335.9</v>
      </c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>
        <f>DJ17+DJ18+DJ19+DJ20+DJ24+DJ32+DJ38</f>
        <v>33040032.710000001</v>
      </c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83">
        <f>EB17+EB18+EB19+EB20+EB24+EB32+EB38</f>
        <v>0</v>
      </c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54">
        <f>SUM(CR16:ES16)</f>
        <v>33529368.609999999</v>
      </c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70"/>
    </row>
    <row r="17" spans="1:167" ht="15" customHeight="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3"/>
      <c r="BZ17" s="65" t="s">
        <v>3</v>
      </c>
      <c r="CA17" s="66"/>
      <c r="CB17" s="66"/>
      <c r="CC17" s="66"/>
      <c r="CD17" s="66"/>
      <c r="CE17" s="66"/>
      <c r="CF17" s="66"/>
      <c r="CG17" s="97">
        <v>120</v>
      </c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33">
        <f>SUM(CR17:ES17)</f>
        <v>0</v>
      </c>
      <c r="EU17" s="233"/>
      <c r="EV17" s="233"/>
      <c r="EW17" s="233"/>
      <c r="EX17" s="233"/>
      <c r="EY17" s="233"/>
      <c r="EZ17" s="233"/>
      <c r="FA17" s="233"/>
      <c r="FB17" s="233"/>
      <c r="FC17" s="233"/>
      <c r="FD17" s="233"/>
      <c r="FE17" s="233"/>
      <c r="FF17" s="233"/>
      <c r="FG17" s="233"/>
      <c r="FH17" s="233"/>
      <c r="FI17" s="233"/>
      <c r="FJ17" s="233"/>
      <c r="FK17" s="234"/>
    </row>
    <row r="18" spans="1:167" ht="15" customHeight="1">
      <c r="A18" s="162" t="s">
        <v>177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3"/>
      <c r="BZ18" s="65" t="s">
        <v>4</v>
      </c>
      <c r="CA18" s="66"/>
      <c r="CB18" s="66"/>
      <c r="CC18" s="66"/>
      <c r="CD18" s="66"/>
      <c r="CE18" s="66"/>
      <c r="CF18" s="66"/>
      <c r="CG18" s="97">
        <v>130</v>
      </c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0">
        <v>3141544.86</v>
      </c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33">
        <f>SUM(CR18:ES18)</f>
        <v>3141544.86</v>
      </c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4"/>
    </row>
    <row r="19" spans="1:167" ht="15" customHeight="1">
      <c r="A19" s="162" t="s">
        <v>178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3"/>
      <c r="BZ19" s="65" t="s">
        <v>5</v>
      </c>
      <c r="CA19" s="66"/>
      <c r="CB19" s="66"/>
      <c r="CC19" s="66"/>
      <c r="CD19" s="66"/>
      <c r="CE19" s="66"/>
      <c r="CF19" s="66"/>
      <c r="CG19" s="97">
        <v>140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33">
        <f>SUM(CR19:ES19)</f>
        <v>0</v>
      </c>
      <c r="EU19" s="233"/>
      <c r="EV19" s="233"/>
      <c r="EW19" s="233"/>
      <c r="EX19" s="233"/>
      <c r="EY19" s="233"/>
      <c r="EZ19" s="233"/>
      <c r="FA19" s="233"/>
      <c r="FB19" s="233"/>
      <c r="FC19" s="233"/>
      <c r="FD19" s="233"/>
      <c r="FE19" s="233"/>
      <c r="FF19" s="233"/>
      <c r="FG19" s="233"/>
      <c r="FH19" s="233"/>
      <c r="FI19" s="233"/>
      <c r="FJ19" s="233"/>
      <c r="FK19" s="234"/>
    </row>
    <row r="20" spans="1:167" ht="15" customHeight="1">
      <c r="A20" s="162" t="s">
        <v>145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3"/>
      <c r="BZ20" s="65" t="s">
        <v>6</v>
      </c>
      <c r="CA20" s="66"/>
      <c r="CB20" s="66"/>
      <c r="CC20" s="66"/>
      <c r="CD20" s="66"/>
      <c r="CE20" s="66"/>
      <c r="CF20" s="66"/>
      <c r="CG20" s="97">
        <v>150</v>
      </c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33">
        <f>DJ21+DJ23</f>
        <v>0</v>
      </c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  <c r="DZ20" s="233"/>
      <c r="EA20" s="233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33">
        <f>SUM(CR20:ES20)</f>
        <v>0</v>
      </c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4"/>
    </row>
    <row r="21" spans="1:167" ht="12" customHeight="1">
      <c r="A21" s="164" t="s">
        <v>23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5"/>
      <c r="BZ21" s="79" t="s">
        <v>7</v>
      </c>
      <c r="CA21" s="80"/>
      <c r="CB21" s="80"/>
      <c r="CC21" s="80"/>
      <c r="CD21" s="80"/>
      <c r="CE21" s="80"/>
      <c r="CF21" s="81"/>
      <c r="CG21" s="73">
        <v>152</v>
      </c>
      <c r="CH21" s="74"/>
      <c r="CI21" s="74"/>
      <c r="CJ21" s="74"/>
      <c r="CK21" s="74"/>
      <c r="CL21" s="74"/>
      <c r="CM21" s="74"/>
      <c r="CN21" s="74"/>
      <c r="CO21" s="74"/>
      <c r="CP21" s="74"/>
      <c r="CQ21" s="75"/>
      <c r="CR21" s="271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3"/>
      <c r="DJ21" s="235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7"/>
      <c r="EB21" s="271"/>
      <c r="EC21" s="272"/>
      <c r="ED21" s="272"/>
      <c r="EE21" s="272"/>
      <c r="EF21" s="272"/>
      <c r="EG21" s="272"/>
      <c r="EH21" s="272"/>
      <c r="EI21" s="272"/>
      <c r="EJ21" s="272"/>
      <c r="EK21" s="272"/>
      <c r="EL21" s="272"/>
      <c r="EM21" s="272"/>
      <c r="EN21" s="272"/>
      <c r="EO21" s="272"/>
      <c r="EP21" s="272"/>
      <c r="EQ21" s="272"/>
      <c r="ER21" s="272"/>
      <c r="ES21" s="273"/>
      <c r="ET21" s="241">
        <f>SUM(CR21:ES22)</f>
        <v>0</v>
      </c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3"/>
    </row>
    <row r="22" spans="1:167" ht="22.5" customHeight="1">
      <c r="A22" s="142" t="s">
        <v>158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3"/>
      <c r="BZ22" s="82"/>
      <c r="CA22" s="83"/>
      <c r="CB22" s="83"/>
      <c r="CC22" s="83"/>
      <c r="CD22" s="83"/>
      <c r="CE22" s="83"/>
      <c r="CF22" s="84"/>
      <c r="CG22" s="76"/>
      <c r="CH22" s="77"/>
      <c r="CI22" s="77"/>
      <c r="CJ22" s="77"/>
      <c r="CK22" s="77"/>
      <c r="CL22" s="77"/>
      <c r="CM22" s="77"/>
      <c r="CN22" s="77"/>
      <c r="CO22" s="77"/>
      <c r="CP22" s="77"/>
      <c r="CQ22" s="78"/>
      <c r="CR22" s="274"/>
      <c r="CS22" s="275"/>
      <c r="CT22" s="275"/>
      <c r="CU22" s="275"/>
      <c r="CV22" s="275"/>
      <c r="CW22" s="275"/>
      <c r="CX22" s="275"/>
      <c r="CY22" s="275"/>
      <c r="CZ22" s="275"/>
      <c r="DA22" s="275"/>
      <c r="DB22" s="275"/>
      <c r="DC22" s="275"/>
      <c r="DD22" s="275"/>
      <c r="DE22" s="275"/>
      <c r="DF22" s="275"/>
      <c r="DG22" s="275"/>
      <c r="DH22" s="275"/>
      <c r="DI22" s="276"/>
      <c r="DJ22" s="238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40"/>
      <c r="EB22" s="274"/>
      <c r="EC22" s="275"/>
      <c r="ED22" s="275"/>
      <c r="EE22" s="275"/>
      <c r="EF22" s="275"/>
      <c r="EG22" s="275"/>
      <c r="EH22" s="275"/>
      <c r="EI22" s="275"/>
      <c r="EJ22" s="275"/>
      <c r="EK22" s="275"/>
      <c r="EL22" s="275"/>
      <c r="EM22" s="275"/>
      <c r="EN22" s="275"/>
      <c r="EO22" s="275"/>
      <c r="EP22" s="275"/>
      <c r="EQ22" s="275"/>
      <c r="ER22" s="275"/>
      <c r="ES22" s="276"/>
      <c r="ET22" s="244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6"/>
    </row>
    <row r="23" spans="1:167" ht="12" customHeight="1">
      <c r="A23" s="144" t="s">
        <v>146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5"/>
      <c r="BZ23" s="65" t="s">
        <v>8</v>
      </c>
      <c r="CA23" s="66"/>
      <c r="CB23" s="66"/>
      <c r="CC23" s="66"/>
      <c r="CD23" s="66"/>
      <c r="CE23" s="66"/>
      <c r="CF23" s="66"/>
      <c r="CG23" s="97">
        <v>153</v>
      </c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33">
        <f>SUM(CR23:ES23)</f>
        <v>0</v>
      </c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3"/>
      <c r="FF23" s="233"/>
      <c r="FG23" s="233"/>
      <c r="FH23" s="233"/>
      <c r="FI23" s="233"/>
      <c r="FJ23" s="233"/>
      <c r="FK23" s="234"/>
    </row>
    <row r="24" spans="1:167" ht="15" customHeight="1">
      <c r="A24" s="162" t="s">
        <v>140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3"/>
      <c r="BZ24" s="65" t="s">
        <v>9</v>
      </c>
      <c r="CA24" s="66"/>
      <c r="CB24" s="66"/>
      <c r="CC24" s="66"/>
      <c r="CD24" s="66"/>
      <c r="CE24" s="66"/>
      <c r="CF24" s="66"/>
      <c r="CG24" s="97">
        <v>170</v>
      </c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233">
        <f>CR25+CR27+CR31</f>
        <v>0</v>
      </c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>
        <f>DJ25+DJ27+DJ31</f>
        <v>-41702</v>
      </c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33">
        <f>SUM(CR24:ES24)</f>
        <v>-41702</v>
      </c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4"/>
    </row>
    <row r="25" spans="1:167" ht="12" customHeight="1">
      <c r="A25" s="164" t="s">
        <v>23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5"/>
      <c r="BZ25" s="79" t="s">
        <v>10</v>
      </c>
      <c r="CA25" s="80"/>
      <c r="CB25" s="80"/>
      <c r="CC25" s="80"/>
      <c r="CD25" s="80"/>
      <c r="CE25" s="80"/>
      <c r="CF25" s="81"/>
      <c r="CG25" s="73">
        <v>171</v>
      </c>
      <c r="CH25" s="74"/>
      <c r="CI25" s="74"/>
      <c r="CJ25" s="74"/>
      <c r="CK25" s="74"/>
      <c r="CL25" s="74"/>
      <c r="CM25" s="74"/>
      <c r="CN25" s="74"/>
      <c r="CO25" s="74"/>
      <c r="CP25" s="74"/>
      <c r="CQ25" s="75"/>
      <c r="CR25" s="235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7"/>
      <c r="DJ25" s="235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36"/>
      <c r="DX25" s="236"/>
      <c r="DY25" s="236"/>
      <c r="DZ25" s="236"/>
      <c r="EA25" s="237"/>
      <c r="EB25" s="271"/>
      <c r="EC25" s="272"/>
      <c r="ED25" s="272"/>
      <c r="EE25" s="272"/>
      <c r="EF25" s="272"/>
      <c r="EG25" s="272"/>
      <c r="EH25" s="272"/>
      <c r="EI25" s="272"/>
      <c r="EJ25" s="272"/>
      <c r="EK25" s="272"/>
      <c r="EL25" s="272"/>
      <c r="EM25" s="272"/>
      <c r="EN25" s="272"/>
      <c r="EO25" s="272"/>
      <c r="EP25" s="272"/>
      <c r="EQ25" s="272"/>
      <c r="ER25" s="272"/>
      <c r="ES25" s="273"/>
      <c r="ET25" s="241">
        <f>SUM(CR25:ES26)</f>
        <v>0</v>
      </c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3"/>
    </row>
    <row r="26" spans="1:167" ht="12" customHeight="1">
      <c r="A26" s="142" t="s">
        <v>24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3"/>
      <c r="BZ26" s="82"/>
      <c r="CA26" s="83"/>
      <c r="CB26" s="83"/>
      <c r="CC26" s="83"/>
      <c r="CD26" s="83"/>
      <c r="CE26" s="83"/>
      <c r="CF26" s="84"/>
      <c r="CG26" s="76"/>
      <c r="CH26" s="77"/>
      <c r="CI26" s="77"/>
      <c r="CJ26" s="77"/>
      <c r="CK26" s="77"/>
      <c r="CL26" s="77"/>
      <c r="CM26" s="77"/>
      <c r="CN26" s="77"/>
      <c r="CO26" s="77"/>
      <c r="CP26" s="77"/>
      <c r="CQ26" s="78"/>
      <c r="CR26" s="238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40"/>
      <c r="DJ26" s="238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40"/>
      <c r="EB26" s="274"/>
      <c r="EC26" s="275"/>
      <c r="ED26" s="275"/>
      <c r="EE26" s="275"/>
      <c r="EF26" s="275"/>
      <c r="EG26" s="275"/>
      <c r="EH26" s="275"/>
      <c r="EI26" s="275"/>
      <c r="EJ26" s="275"/>
      <c r="EK26" s="275"/>
      <c r="EL26" s="275"/>
      <c r="EM26" s="275"/>
      <c r="EN26" s="275"/>
      <c r="EO26" s="275"/>
      <c r="EP26" s="275"/>
      <c r="EQ26" s="275"/>
      <c r="ER26" s="275"/>
      <c r="ES26" s="276"/>
      <c r="ET26" s="244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6"/>
    </row>
    <row r="27" spans="1:167" ht="12" customHeight="1">
      <c r="A27" s="144" t="s">
        <v>25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5"/>
      <c r="BZ27" s="65" t="s">
        <v>11</v>
      </c>
      <c r="CA27" s="66"/>
      <c r="CB27" s="66"/>
      <c r="CC27" s="66"/>
      <c r="CD27" s="66"/>
      <c r="CE27" s="66"/>
      <c r="CF27" s="66"/>
      <c r="CG27" s="97">
        <v>172</v>
      </c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>
        <v>-41702</v>
      </c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33">
        <f>SUM(CR27:ES27)</f>
        <v>-41702</v>
      </c>
      <c r="EU27" s="233"/>
      <c r="EV27" s="233"/>
      <c r="EW27" s="233"/>
      <c r="EX27" s="233"/>
      <c r="EY27" s="233"/>
      <c r="EZ27" s="233"/>
      <c r="FA27" s="233"/>
      <c r="FB27" s="233"/>
      <c r="FC27" s="233"/>
      <c r="FD27" s="233"/>
      <c r="FE27" s="233"/>
      <c r="FF27" s="233"/>
      <c r="FG27" s="233"/>
      <c r="FH27" s="233"/>
      <c r="FI27" s="233"/>
      <c r="FJ27" s="233"/>
      <c r="FK27" s="234"/>
    </row>
    <row r="28" spans="1:167" ht="12" customHeight="1">
      <c r="A28" s="164" t="s">
        <v>180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5"/>
      <c r="BZ28" s="79" t="s">
        <v>12</v>
      </c>
      <c r="CA28" s="80"/>
      <c r="CB28" s="80"/>
      <c r="CC28" s="80"/>
      <c r="CD28" s="80"/>
      <c r="CE28" s="80"/>
      <c r="CF28" s="81"/>
      <c r="CG28" s="73">
        <v>172</v>
      </c>
      <c r="CH28" s="74"/>
      <c r="CI28" s="74"/>
      <c r="CJ28" s="74"/>
      <c r="CK28" s="74"/>
      <c r="CL28" s="74"/>
      <c r="CM28" s="74"/>
      <c r="CN28" s="74"/>
      <c r="CO28" s="74"/>
      <c r="CP28" s="74"/>
      <c r="CQ28" s="75"/>
      <c r="CR28" s="235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7"/>
      <c r="DJ28" s="235">
        <v>-41702</v>
      </c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36"/>
      <c r="DX28" s="236"/>
      <c r="DY28" s="236"/>
      <c r="DZ28" s="236"/>
      <c r="EA28" s="237"/>
      <c r="EB28" s="271"/>
      <c r="EC28" s="272"/>
      <c r="ED28" s="272"/>
      <c r="EE28" s="272"/>
      <c r="EF28" s="272"/>
      <c r="EG28" s="272"/>
      <c r="EH28" s="272"/>
      <c r="EI28" s="272"/>
      <c r="EJ28" s="272"/>
      <c r="EK28" s="272"/>
      <c r="EL28" s="272"/>
      <c r="EM28" s="272"/>
      <c r="EN28" s="272"/>
      <c r="EO28" s="272"/>
      <c r="EP28" s="272"/>
      <c r="EQ28" s="272"/>
      <c r="ER28" s="272"/>
      <c r="ES28" s="273"/>
      <c r="ET28" s="241">
        <f>SUM(CR28:ES29)</f>
        <v>-41702</v>
      </c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3"/>
    </row>
    <row r="29" spans="1:167" ht="12" customHeight="1">
      <c r="A29" s="166" t="s">
        <v>181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82"/>
      <c r="CA29" s="83"/>
      <c r="CB29" s="83"/>
      <c r="CC29" s="83"/>
      <c r="CD29" s="83"/>
      <c r="CE29" s="83"/>
      <c r="CF29" s="84"/>
      <c r="CG29" s="76"/>
      <c r="CH29" s="77"/>
      <c r="CI29" s="77"/>
      <c r="CJ29" s="77"/>
      <c r="CK29" s="77"/>
      <c r="CL29" s="77"/>
      <c r="CM29" s="77"/>
      <c r="CN29" s="77"/>
      <c r="CO29" s="77"/>
      <c r="CP29" s="77"/>
      <c r="CQ29" s="78"/>
      <c r="CR29" s="238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40"/>
      <c r="DJ29" s="238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40"/>
      <c r="EB29" s="274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6"/>
      <c r="ET29" s="244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6"/>
    </row>
    <row r="30" spans="1:167" ht="12" customHeight="1">
      <c r="A30" s="170" t="s">
        <v>182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1"/>
      <c r="BZ30" s="172" t="s">
        <v>183</v>
      </c>
      <c r="CA30" s="173"/>
      <c r="CB30" s="173"/>
      <c r="CC30" s="173"/>
      <c r="CD30" s="173"/>
      <c r="CE30" s="173"/>
      <c r="CF30" s="174"/>
      <c r="CG30" s="175">
        <v>172</v>
      </c>
      <c r="CH30" s="176"/>
      <c r="CI30" s="176"/>
      <c r="CJ30" s="176"/>
      <c r="CK30" s="176"/>
      <c r="CL30" s="176"/>
      <c r="CM30" s="176"/>
      <c r="CN30" s="176"/>
      <c r="CO30" s="176"/>
      <c r="CP30" s="176"/>
      <c r="CQ30" s="118"/>
      <c r="CR30" s="277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9"/>
      <c r="DJ30" s="280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2"/>
      <c r="EB30" s="277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279"/>
      <c r="ET30" s="233">
        <f>SUM(CR30:ES30)</f>
        <v>0</v>
      </c>
      <c r="EU30" s="233"/>
      <c r="EV30" s="233"/>
      <c r="EW30" s="233"/>
      <c r="EX30" s="233"/>
      <c r="EY30" s="233"/>
      <c r="EZ30" s="233"/>
      <c r="FA30" s="233"/>
      <c r="FB30" s="233"/>
      <c r="FC30" s="233"/>
      <c r="FD30" s="233"/>
      <c r="FE30" s="233"/>
      <c r="FF30" s="233"/>
      <c r="FG30" s="233"/>
      <c r="FH30" s="233"/>
      <c r="FI30" s="233"/>
      <c r="FJ30" s="233"/>
      <c r="FK30" s="234"/>
    </row>
    <row r="31" spans="1:167" ht="12" customHeight="1">
      <c r="A31" s="144" t="s">
        <v>138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5"/>
      <c r="BZ31" s="65" t="s">
        <v>179</v>
      </c>
      <c r="CA31" s="66"/>
      <c r="CB31" s="66"/>
      <c r="CC31" s="66"/>
      <c r="CD31" s="66"/>
      <c r="CE31" s="66"/>
      <c r="CF31" s="66"/>
      <c r="CG31" s="97">
        <v>173</v>
      </c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33">
        <f>SUM(CR31:ES31)</f>
        <v>0</v>
      </c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4"/>
    </row>
    <row r="32" spans="1:167" ht="15" customHeight="1">
      <c r="A32" s="162" t="s">
        <v>26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3"/>
      <c r="BZ32" s="65" t="s">
        <v>13</v>
      </c>
      <c r="CA32" s="66"/>
      <c r="CB32" s="66"/>
      <c r="CC32" s="66"/>
      <c r="CD32" s="66"/>
      <c r="CE32" s="66"/>
      <c r="CF32" s="66"/>
      <c r="CG32" s="97">
        <v>180</v>
      </c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233">
        <f>CR33+CR35+CR36+CR37</f>
        <v>489335.9</v>
      </c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>
        <f>DJ33+DJ35+DJ36+DJ37</f>
        <v>29940189.850000001</v>
      </c>
      <c r="DK32" s="233"/>
      <c r="DL32" s="233"/>
      <c r="DM32" s="233"/>
      <c r="DN32" s="233"/>
      <c r="DO32" s="233"/>
      <c r="DP32" s="233"/>
      <c r="DQ32" s="233"/>
      <c r="DR32" s="233"/>
      <c r="DS32" s="233"/>
      <c r="DT32" s="233"/>
      <c r="DU32" s="233"/>
      <c r="DV32" s="233"/>
      <c r="DW32" s="233"/>
      <c r="DX32" s="233"/>
      <c r="DY32" s="233"/>
      <c r="DZ32" s="233"/>
      <c r="EA32" s="233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33">
        <f>SUM(CR32:ES32)</f>
        <v>30429525.75</v>
      </c>
      <c r="EU32" s="233"/>
      <c r="EV32" s="233"/>
      <c r="EW32" s="233"/>
      <c r="EX32" s="233"/>
      <c r="EY32" s="233"/>
      <c r="EZ32" s="233"/>
      <c r="FA32" s="233"/>
      <c r="FB32" s="233"/>
      <c r="FC32" s="233"/>
      <c r="FD32" s="233"/>
      <c r="FE32" s="233"/>
      <c r="FF32" s="233"/>
      <c r="FG32" s="233"/>
      <c r="FH32" s="233"/>
      <c r="FI32" s="233"/>
      <c r="FJ32" s="233"/>
      <c r="FK32" s="234"/>
    </row>
    <row r="33" spans="1:204" ht="12" customHeight="1">
      <c r="A33" s="164" t="s">
        <v>23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5"/>
      <c r="BZ33" s="79" t="s">
        <v>184</v>
      </c>
      <c r="CA33" s="80"/>
      <c r="CB33" s="80"/>
      <c r="CC33" s="80"/>
      <c r="CD33" s="80"/>
      <c r="CE33" s="80"/>
      <c r="CF33" s="81"/>
      <c r="CG33" s="73">
        <v>180</v>
      </c>
      <c r="CH33" s="74"/>
      <c r="CI33" s="74"/>
      <c r="CJ33" s="74"/>
      <c r="CK33" s="74"/>
      <c r="CL33" s="74"/>
      <c r="CM33" s="74"/>
      <c r="CN33" s="74"/>
      <c r="CO33" s="74"/>
      <c r="CP33" s="74"/>
      <c r="CQ33" s="75"/>
      <c r="CR33" s="271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72"/>
      <c r="DI33" s="273"/>
      <c r="DJ33" s="235">
        <v>29834619.850000001</v>
      </c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7"/>
      <c r="EB33" s="271"/>
      <c r="EC33" s="272"/>
      <c r="ED33" s="272"/>
      <c r="EE33" s="272"/>
      <c r="EF33" s="272"/>
      <c r="EG33" s="272"/>
      <c r="EH33" s="272"/>
      <c r="EI33" s="272"/>
      <c r="EJ33" s="272"/>
      <c r="EK33" s="272"/>
      <c r="EL33" s="272"/>
      <c r="EM33" s="272"/>
      <c r="EN33" s="272"/>
      <c r="EO33" s="272"/>
      <c r="EP33" s="272"/>
      <c r="EQ33" s="272"/>
      <c r="ER33" s="272"/>
      <c r="ES33" s="273"/>
      <c r="ET33" s="241">
        <f>SUM(CR33:ES34)</f>
        <v>29834619.850000001</v>
      </c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3"/>
      <c r="FM33" s="219" t="s">
        <v>286</v>
      </c>
      <c r="FN33" s="220"/>
      <c r="FO33" s="220"/>
      <c r="FP33" s="220"/>
      <c r="FQ33" s="220"/>
      <c r="FR33" s="220"/>
      <c r="FS33" s="220"/>
      <c r="FT33" s="220"/>
      <c r="FU33" s="220"/>
      <c r="FV33" s="220"/>
      <c r="FW33" s="220"/>
      <c r="FX33" s="220"/>
      <c r="FY33" s="220"/>
      <c r="FZ33" s="220"/>
      <c r="GA33" s="220"/>
      <c r="GB33" s="220"/>
      <c r="GC33" s="220"/>
      <c r="GD33" s="221"/>
      <c r="GE33" s="301" t="s">
        <v>269</v>
      </c>
      <c r="GF33" s="302"/>
      <c r="GG33" s="302"/>
      <c r="GH33" s="302"/>
      <c r="GI33" s="302"/>
      <c r="GJ33" s="302"/>
      <c r="GK33" s="302"/>
      <c r="GL33" s="302"/>
      <c r="GM33" s="302"/>
      <c r="GN33" s="302"/>
      <c r="GO33" s="302"/>
      <c r="GP33" s="302"/>
      <c r="GQ33" s="302"/>
      <c r="GR33" s="302"/>
      <c r="GS33" s="302"/>
      <c r="GT33" s="302"/>
      <c r="GU33" s="302"/>
      <c r="GV33" s="303"/>
    </row>
    <row r="34" spans="1:204" ht="12" customHeight="1">
      <c r="A34" s="142" t="s">
        <v>188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3"/>
      <c r="BZ34" s="82"/>
      <c r="CA34" s="83"/>
      <c r="CB34" s="83"/>
      <c r="CC34" s="83"/>
      <c r="CD34" s="83"/>
      <c r="CE34" s="83"/>
      <c r="CF34" s="84"/>
      <c r="CG34" s="76"/>
      <c r="CH34" s="77"/>
      <c r="CI34" s="77"/>
      <c r="CJ34" s="77"/>
      <c r="CK34" s="77"/>
      <c r="CL34" s="77"/>
      <c r="CM34" s="77"/>
      <c r="CN34" s="77"/>
      <c r="CO34" s="77"/>
      <c r="CP34" s="77"/>
      <c r="CQ34" s="78"/>
      <c r="CR34" s="274"/>
      <c r="CS34" s="275"/>
      <c r="CT34" s="275"/>
      <c r="CU34" s="275"/>
      <c r="CV34" s="275"/>
      <c r="CW34" s="275"/>
      <c r="CX34" s="275"/>
      <c r="CY34" s="275"/>
      <c r="CZ34" s="275"/>
      <c r="DA34" s="275"/>
      <c r="DB34" s="275"/>
      <c r="DC34" s="275"/>
      <c r="DD34" s="275"/>
      <c r="DE34" s="275"/>
      <c r="DF34" s="275"/>
      <c r="DG34" s="275"/>
      <c r="DH34" s="275"/>
      <c r="DI34" s="276"/>
      <c r="DJ34" s="238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40"/>
      <c r="EB34" s="274"/>
      <c r="EC34" s="275"/>
      <c r="ED34" s="275"/>
      <c r="EE34" s="275"/>
      <c r="EF34" s="275"/>
      <c r="EG34" s="275"/>
      <c r="EH34" s="275"/>
      <c r="EI34" s="275"/>
      <c r="EJ34" s="275"/>
      <c r="EK34" s="275"/>
      <c r="EL34" s="275"/>
      <c r="EM34" s="275"/>
      <c r="EN34" s="275"/>
      <c r="EO34" s="275"/>
      <c r="EP34" s="275"/>
      <c r="EQ34" s="275"/>
      <c r="ER34" s="275"/>
      <c r="ES34" s="276"/>
      <c r="ET34" s="244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6"/>
      <c r="FM34" s="222"/>
      <c r="FN34" s="223"/>
      <c r="FO34" s="223"/>
      <c r="FP34" s="223"/>
      <c r="FQ34" s="223"/>
      <c r="FR34" s="223"/>
      <c r="FS34" s="223"/>
      <c r="FT34" s="223"/>
      <c r="FU34" s="223"/>
      <c r="FV34" s="223"/>
      <c r="FW34" s="223"/>
      <c r="FX34" s="223"/>
      <c r="FY34" s="223"/>
      <c r="FZ34" s="223"/>
      <c r="GA34" s="223"/>
      <c r="GB34" s="223"/>
      <c r="GC34" s="223"/>
      <c r="GD34" s="224"/>
      <c r="GE34" s="304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5"/>
      <c r="GV34" s="306"/>
    </row>
    <row r="35" spans="1:204" ht="12" customHeight="1">
      <c r="A35" s="144" t="s">
        <v>189</v>
      </c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5"/>
      <c r="BZ35" s="65" t="s">
        <v>185</v>
      </c>
      <c r="CA35" s="66"/>
      <c r="CB35" s="66"/>
      <c r="CC35" s="66"/>
      <c r="CD35" s="66"/>
      <c r="CE35" s="66"/>
      <c r="CF35" s="66"/>
      <c r="CG35" s="97">
        <v>180</v>
      </c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250">
        <v>489335.9</v>
      </c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33">
        <f>SUM(CR35:ES35)</f>
        <v>489335.9</v>
      </c>
      <c r="EU35" s="233"/>
      <c r="EV35" s="233"/>
      <c r="EW35" s="233"/>
      <c r="EX35" s="233"/>
      <c r="EY35" s="233"/>
      <c r="EZ35" s="233"/>
      <c r="FA35" s="233"/>
      <c r="FB35" s="233"/>
      <c r="FC35" s="233"/>
      <c r="FD35" s="233"/>
      <c r="FE35" s="233"/>
      <c r="FF35" s="233"/>
      <c r="FG35" s="233"/>
      <c r="FH35" s="233"/>
      <c r="FI35" s="233"/>
      <c r="FJ35" s="233"/>
      <c r="FK35" s="234"/>
    </row>
    <row r="36" spans="1:204" ht="12" customHeight="1">
      <c r="A36" s="144" t="s">
        <v>190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5"/>
      <c r="BZ36" s="65" t="s">
        <v>186</v>
      </c>
      <c r="CA36" s="66"/>
      <c r="CB36" s="66"/>
      <c r="CC36" s="66"/>
      <c r="CD36" s="66"/>
      <c r="CE36" s="66"/>
      <c r="CF36" s="66"/>
      <c r="CG36" s="97">
        <v>180</v>
      </c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33">
        <f>SUM(CR36:ES36)</f>
        <v>0</v>
      </c>
      <c r="EU36" s="233"/>
      <c r="EV36" s="233"/>
      <c r="EW36" s="233"/>
      <c r="EX36" s="233"/>
      <c r="EY36" s="233"/>
      <c r="EZ36" s="233"/>
      <c r="FA36" s="233"/>
      <c r="FB36" s="233"/>
      <c r="FC36" s="233"/>
      <c r="FD36" s="233"/>
      <c r="FE36" s="233"/>
      <c r="FF36" s="233"/>
      <c r="FG36" s="233"/>
      <c r="FH36" s="233"/>
      <c r="FI36" s="233"/>
      <c r="FJ36" s="233"/>
      <c r="FK36" s="234"/>
      <c r="FM36" s="32" t="s">
        <v>261</v>
      </c>
      <c r="FU36" s="228" t="s">
        <v>262</v>
      </c>
      <c r="FV36" s="228"/>
      <c r="FW36" s="228"/>
      <c r="FX36" s="228"/>
      <c r="FY36" s="228"/>
      <c r="FZ36" s="228"/>
      <c r="GA36" s="228"/>
      <c r="GB36" s="228"/>
      <c r="GC36" s="228"/>
      <c r="GD36" s="228"/>
      <c r="GE36" s="228"/>
      <c r="GF36" s="228"/>
      <c r="GG36" s="228"/>
      <c r="GH36" s="228"/>
      <c r="GJ36" s="1" t="s">
        <v>287</v>
      </c>
    </row>
    <row r="37" spans="1:204" ht="12" customHeight="1">
      <c r="A37" s="144" t="s">
        <v>191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5"/>
      <c r="BZ37" s="65" t="s">
        <v>187</v>
      </c>
      <c r="CA37" s="66"/>
      <c r="CB37" s="66"/>
      <c r="CC37" s="66"/>
      <c r="CD37" s="66"/>
      <c r="CE37" s="66"/>
      <c r="CF37" s="66"/>
      <c r="CG37" s="97">
        <v>180</v>
      </c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0">
        <f>77696.82+27873.18</f>
        <v>105570</v>
      </c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33">
        <f>SUM(CR37:ES37)</f>
        <v>105570</v>
      </c>
      <c r="EU37" s="233"/>
      <c r="EV37" s="233"/>
      <c r="EW37" s="233"/>
      <c r="EX37" s="233"/>
      <c r="EY37" s="233"/>
      <c r="EZ37" s="233"/>
      <c r="FA37" s="233"/>
      <c r="FB37" s="233"/>
      <c r="FC37" s="233"/>
      <c r="FD37" s="233"/>
      <c r="FE37" s="233"/>
      <c r="FF37" s="233"/>
      <c r="FG37" s="233"/>
      <c r="FH37" s="233"/>
      <c r="FI37" s="233"/>
      <c r="FJ37" s="233"/>
      <c r="FK37" s="234"/>
      <c r="FM37" s="32">
        <v>56570</v>
      </c>
      <c r="FU37" s="228">
        <f>10950+23500+14550</f>
        <v>49000</v>
      </c>
      <c r="FV37" s="228"/>
      <c r="FW37" s="228"/>
      <c r="FX37" s="228"/>
      <c r="FY37" s="228"/>
      <c r="FZ37" s="228"/>
      <c r="GA37" s="228"/>
      <c r="GB37" s="228"/>
      <c r="GC37" s="228"/>
      <c r="GD37" s="228"/>
      <c r="GE37" s="228"/>
      <c r="GF37" s="228"/>
      <c r="GG37" s="228"/>
      <c r="GH37" s="228"/>
      <c r="GJ37" s="1">
        <f>105570</f>
        <v>105570</v>
      </c>
    </row>
    <row r="38" spans="1:204" ht="15" customHeight="1">
      <c r="A38" s="168" t="s">
        <v>27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9"/>
      <c r="BZ38" s="65" t="s">
        <v>14</v>
      </c>
      <c r="CA38" s="66"/>
      <c r="CB38" s="66"/>
      <c r="CC38" s="66"/>
      <c r="CD38" s="66"/>
      <c r="CE38" s="66"/>
      <c r="CF38" s="66"/>
      <c r="CG38" s="97">
        <v>130</v>
      </c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33">
        <f>SUM(CR38:ES38)</f>
        <v>0</v>
      </c>
      <c r="EU38" s="233"/>
      <c r="EV38" s="233"/>
      <c r="EW38" s="233"/>
      <c r="EX38" s="233"/>
      <c r="EY38" s="233"/>
      <c r="EZ38" s="233"/>
      <c r="FA38" s="233"/>
      <c r="FB38" s="233"/>
      <c r="FC38" s="233"/>
      <c r="FD38" s="233"/>
      <c r="FE38" s="233"/>
      <c r="FF38" s="233"/>
      <c r="FG38" s="233"/>
      <c r="FH38" s="233"/>
      <c r="FI38" s="233"/>
      <c r="FJ38" s="233"/>
      <c r="FK38" s="234"/>
    </row>
    <row r="39" spans="1:204" ht="15" customHeight="1">
      <c r="FK39" s="41" t="s">
        <v>166</v>
      </c>
    </row>
    <row r="40" spans="1:204" s="12" customFormat="1" ht="33" customHeight="1">
      <c r="A40" s="161" t="s">
        <v>136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 t="s">
        <v>137</v>
      </c>
      <c r="CA40" s="123"/>
      <c r="CB40" s="123"/>
      <c r="CC40" s="123"/>
      <c r="CD40" s="123"/>
      <c r="CE40" s="123"/>
      <c r="CF40" s="123"/>
      <c r="CG40" s="123" t="s">
        <v>173</v>
      </c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253" t="s">
        <v>174</v>
      </c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 t="s">
        <v>175</v>
      </c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 t="s">
        <v>2</v>
      </c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 t="s">
        <v>1</v>
      </c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6"/>
      <c r="FL40" s="39"/>
      <c r="FM40" s="39"/>
      <c r="FN40" s="39"/>
    </row>
    <row r="41" spans="1:204" s="13" customFormat="1" ht="12" customHeight="1" thickBot="1">
      <c r="A41" s="158">
        <v>1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98">
        <v>2</v>
      </c>
      <c r="CA41" s="98"/>
      <c r="CB41" s="98"/>
      <c r="CC41" s="98"/>
      <c r="CD41" s="98"/>
      <c r="CE41" s="98"/>
      <c r="CF41" s="98"/>
      <c r="CG41" s="98">
        <v>3</v>
      </c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255">
        <v>4</v>
      </c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>
        <v>5</v>
      </c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>
        <v>6</v>
      </c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>
        <v>7</v>
      </c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69"/>
      <c r="FL41" s="40"/>
      <c r="FM41" s="40"/>
      <c r="FN41" s="40"/>
    </row>
    <row r="42" spans="1:204" ht="25.5" customHeight="1">
      <c r="A42" s="191" t="s">
        <v>241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2"/>
      <c r="BZ42" s="138" t="s">
        <v>30</v>
      </c>
      <c r="CA42" s="139"/>
      <c r="CB42" s="139"/>
      <c r="CC42" s="139"/>
      <c r="CD42" s="139"/>
      <c r="CE42" s="139"/>
      <c r="CF42" s="139"/>
      <c r="CG42" s="140">
        <v>200</v>
      </c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254">
        <f>CR43+CR48+CR56+CR60+CR64+CR68+CR72+CR76+CR81</f>
        <v>659041.35000000009</v>
      </c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>
        <f>DJ43+DJ48+DJ56+DJ60+DJ64+DJ68+DJ72+DJ76+DJ81</f>
        <v>33149186.340000004</v>
      </c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>
        <f>EB43+EB48+EB56+EB60+EB64+EB68+EB72+EB76+EB81</f>
        <v>0</v>
      </c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>
        <f>SUM(CR42:ES42)</f>
        <v>33808227.690000005</v>
      </c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70"/>
    </row>
    <row r="43" spans="1:204" ht="15" customHeight="1">
      <c r="A43" s="162" t="s">
        <v>147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3"/>
      <c r="BZ43" s="65" t="s">
        <v>31</v>
      </c>
      <c r="CA43" s="66"/>
      <c r="CB43" s="66"/>
      <c r="CC43" s="66"/>
      <c r="CD43" s="66"/>
      <c r="CE43" s="66"/>
      <c r="CF43" s="66"/>
      <c r="CG43" s="97">
        <v>210</v>
      </c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233">
        <f>SUM(CR44:DI47)</f>
        <v>455120.9</v>
      </c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>
        <f>SUM(DJ44:EA47)</f>
        <v>26061933.109999999</v>
      </c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33">
        <f>SUM(CR43:ES43)</f>
        <v>26517054.009999998</v>
      </c>
      <c r="EU43" s="233"/>
      <c r="EV43" s="233"/>
      <c r="EW43" s="233"/>
      <c r="EX43" s="233"/>
      <c r="EY43" s="233"/>
      <c r="EZ43" s="233"/>
      <c r="FA43" s="233"/>
      <c r="FB43" s="233"/>
      <c r="FC43" s="233"/>
      <c r="FD43" s="233"/>
      <c r="FE43" s="233"/>
      <c r="FF43" s="233"/>
      <c r="FG43" s="233"/>
      <c r="FH43" s="233"/>
      <c r="FI43" s="233"/>
      <c r="FJ43" s="233"/>
      <c r="FK43" s="234"/>
    </row>
    <row r="44" spans="1:204" ht="12" customHeight="1">
      <c r="A44" s="164" t="s">
        <v>23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5"/>
      <c r="BZ44" s="79" t="s">
        <v>32</v>
      </c>
      <c r="CA44" s="80"/>
      <c r="CB44" s="80"/>
      <c r="CC44" s="80"/>
      <c r="CD44" s="80"/>
      <c r="CE44" s="80"/>
      <c r="CF44" s="81"/>
      <c r="CG44" s="73">
        <v>211</v>
      </c>
      <c r="CH44" s="74"/>
      <c r="CI44" s="74"/>
      <c r="CJ44" s="74"/>
      <c r="CK44" s="74"/>
      <c r="CL44" s="74"/>
      <c r="CM44" s="74"/>
      <c r="CN44" s="74"/>
      <c r="CO44" s="74"/>
      <c r="CP44" s="74"/>
      <c r="CQ44" s="75"/>
      <c r="CR44" s="235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7"/>
      <c r="DJ44" s="235">
        <v>20147410.739999998</v>
      </c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36"/>
      <c r="DX44" s="236"/>
      <c r="DY44" s="236"/>
      <c r="DZ44" s="236"/>
      <c r="EA44" s="237"/>
      <c r="EB44" s="271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3"/>
      <c r="ET44" s="241">
        <f>SUM(CR44:ES45)</f>
        <v>20147410.739999998</v>
      </c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3"/>
    </row>
    <row r="45" spans="1:204" ht="12" customHeight="1">
      <c r="A45" s="142" t="s">
        <v>159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3"/>
      <c r="BZ45" s="82"/>
      <c r="CA45" s="83"/>
      <c r="CB45" s="83"/>
      <c r="CC45" s="83"/>
      <c r="CD45" s="83"/>
      <c r="CE45" s="83"/>
      <c r="CF45" s="84"/>
      <c r="CG45" s="76"/>
      <c r="CH45" s="77"/>
      <c r="CI45" s="77"/>
      <c r="CJ45" s="77"/>
      <c r="CK45" s="77"/>
      <c r="CL45" s="77"/>
      <c r="CM45" s="77"/>
      <c r="CN45" s="77"/>
      <c r="CO45" s="77"/>
      <c r="CP45" s="77"/>
      <c r="CQ45" s="78"/>
      <c r="CR45" s="238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40"/>
      <c r="DJ45" s="238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40"/>
      <c r="EB45" s="274"/>
      <c r="EC45" s="275"/>
      <c r="ED45" s="275"/>
      <c r="EE45" s="275"/>
      <c r="EF45" s="275"/>
      <c r="EG45" s="275"/>
      <c r="EH45" s="275"/>
      <c r="EI45" s="275"/>
      <c r="EJ45" s="275"/>
      <c r="EK45" s="275"/>
      <c r="EL45" s="275"/>
      <c r="EM45" s="275"/>
      <c r="EN45" s="275"/>
      <c r="EO45" s="275"/>
      <c r="EP45" s="275"/>
      <c r="EQ45" s="275"/>
      <c r="ER45" s="275"/>
      <c r="ES45" s="276"/>
      <c r="ET45" s="244"/>
      <c r="EU45" s="245"/>
      <c r="EV45" s="245"/>
      <c r="EW45" s="245"/>
      <c r="EX45" s="245"/>
      <c r="EY45" s="245"/>
      <c r="EZ45" s="245"/>
      <c r="FA45" s="245"/>
      <c r="FB45" s="245"/>
      <c r="FC45" s="245"/>
      <c r="FD45" s="245"/>
      <c r="FE45" s="245"/>
      <c r="FF45" s="245"/>
      <c r="FG45" s="245"/>
      <c r="FH45" s="245"/>
      <c r="FI45" s="245"/>
      <c r="FJ45" s="245"/>
      <c r="FK45" s="246"/>
    </row>
    <row r="46" spans="1:204" ht="15" customHeight="1">
      <c r="A46" s="144" t="s">
        <v>35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5"/>
      <c r="BZ46" s="65" t="s">
        <v>33</v>
      </c>
      <c r="CA46" s="66"/>
      <c r="CB46" s="66"/>
      <c r="CC46" s="66"/>
      <c r="CD46" s="66"/>
      <c r="CE46" s="66"/>
      <c r="CF46" s="66"/>
      <c r="CG46" s="97">
        <v>212</v>
      </c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250">
        <v>455120.9</v>
      </c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/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33">
        <f>SUM(CR46:ES46)</f>
        <v>455120.9</v>
      </c>
      <c r="EU46" s="233"/>
      <c r="EV46" s="233"/>
      <c r="EW46" s="233"/>
      <c r="EX46" s="233"/>
      <c r="EY46" s="233"/>
      <c r="EZ46" s="233"/>
      <c r="FA46" s="233"/>
      <c r="FB46" s="233"/>
      <c r="FC46" s="233"/>
      <c r="FD46" s="233"/>
      <c r="FE46" s="233"/>
      <c r="FF46" s="233"/>
      <c r="FG46" s="233"/>
      <c r="FH46" s="233"/>
      <c r="FI46" s="233"/>
      <c r="FJ46" s="233"/>
      <c r="FK46" s="234"/>
    </row>
    <row r="47" spans="1:204" ht="15" customHeight="1">
      <c r="A47" s="144" t="s">
        <v>148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5"/>
      <c r="BZ47" s="65" t="s">
        <v>34</v>
      </c>
      <c r="CA47" s="66"/>
      <c r="CB47" s="66"/>
      <c r="CC47" s="66"/>
      <c r="CD47" s="66"/>
      <c r="CE47" s="66"/>
      <c r="CF47" s="66"/>
      <c r="CG47" s="97">
        <v>213</v>
      </c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>
        <v>5914522.3700000001</v>
      </c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33">
        <f>SUM(CR47:ES47)</f>
        <v>5914522.3700000001</v>
      </c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3"/>
      <c r="FK47" s="234"/>
    </row>
    <row r="48" spans="1:204" ht="15" customHeight="1">
      <c r="A48" s="162" t="s">
        <v>149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3"/>
      <c r="BZ48" s="65" t="s">
        <v>36</v>
      </c>
      <c r="CA48" s="66"/>
      <c r="CB48" s="66"/>
      <c r="CC48" s="66"/>
      <c r="CD48" s="66"/>
      <c r="CE48" s="66"/>
      <c r="CF48" s="66"/>
      <c r="CG48" s="97">
        <v>220</v>
      </c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233">
        <f>SUM(CR49:DI55)</f>
        <v>15490</v>
      </c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>
        <f>SUM(DJ49:EA55)</f>
        <v>1866893.48</v>
      </c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33"/>
      <c r="DW48" s="233"/>
      <c r="DX48" s="233"/>
      <c r="DY48" s="233"/>
      <c r="DZ48" s="233"/>
      <c r="EA48" s="233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33">
        <f>SUM(CR48:ES48)</f>
        <v>1882383.48</v>
      </c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3"/>
      <c r="FK48" s="234"/>
    </row>
    <row r="49" spans="1:167" ht="12" customHeight="1">
      <c r="A49" s="164" t="s">
        <v>23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5"/>
      <c r="BZ49" s="79" t="s">
        <v>37</v>
      </c>
      <c r="CA49" s="80"/>
      <c r="CB49" s="80"/>
      <c r="CC49" s="80"/>
      <c r="CD49" s="80"/>
      <c r="CE49" s="80"/>
      <c r="CF49" s="81"/>
      <c r="CG49" s="73">
        <v>221</v>
      </c>
      <c r="CH49" s="74"/>
      <c r="CI49" s="74"/>
      <c r="CJ49" s="74"/>
      <c r="CK49" s="74"/>
      <c r="CL49" s="74"/>
      <c r="CM49" s="74"/>
      <c r="CN49" s="74"/>
      <c r="CO49" s="74"/>
      <c r="CP49" s="74"/>
      <c r="CQ49" s="75"/>
      <c r="CR49" s="235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7"/>
      <c r="DJ49" s="235">
        <v>17735.2</v>
      </c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7"/>
      <c r="EB49" s="271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3"/>
      <c r="ET49" s="241">
        <f>SUM(CR49:ES50)</f>
        <v>17735.2</v>
      </c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3"/>
    </row>
    <row r="50" spans="1:167" ht="12" customHeight="1">
      <c r="A50" s="142" t="s">
        <v>43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3"/>
      <c r="BZ50" s="82"/>
      <c r="CA50" s="83"/>
      <c r="CB50" s="83"/>
      <c r="CC50" s="83"/>
      <c r="CD50" s="83"/>
      <c r="CE50" s="83"/>
      <c r="CF50" s="84"/>
      <c r="CG50" s="76"/>
      <c r="CH50" s="77"/>
      <c r="CI50" s="77"/>
      <c r="CJ50" s="77"/>
      <c r="CK50" s="77"/>
      <c r="CL50" s="77"/>
      <c r="CM50" s="77"/>
      <c r="CN50" s="77"/>
      <c r="CO50" s="77"/>
      <c r="CP50" s="77"/>
      <c r="CQ50" s="78"/>
      <c r="CR50" s="238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40"/>
      <c r="DJ50" s="238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39"/>
      <c r="DW50" s="239"/>
      <c r="DX50" s="239"/>
      <c r="DY50" s="239"/>
      <c r="DZ50" s="239"/>
      <c r="EA50" s="240"/>
      <c r="EB50" s="274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6"/>
      <c r="ET50" s="244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6"/>
    </row>
    <row r="51" spans="1:167" ht="15" customHeight="1">
      <c r="A51" s="144" t="s">
        <v>44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5"/>
      <c r="BZ51" s="65" t="s">
        <v>38</v>
      </c>
      <c r="CA51" s="66"/>
      <c r="CB51" s="66"/>
      <c r="CC51" s="66"/>
      <c r="CD51" s="66"/>
      <c r="CE51" s="66"/>
      <c r="CF51" s="66"/>
      <c r="CG51" s="97">
        <v>222</v>
      </c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250">
        <v>15490</v>
      </c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>
        <v>7200</v>
      </c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33">
        <f t="shared" ref="ET51:ET56" si="0">SUM(CR51:ES51)</f>
        <v>22690</v>
      </c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4"/>
    </row>
    <row r="52" spans="1:167" ht="15" customHeight="1">
      <c r="A52" s="144" t="s">
        <v>45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5"/>
      <c r="BZ52" s="65" t="s">
        <v>39</v>
      </c>
      <c r="CA52" s="66"/>
      <c r="CB52" s="66"/>
      <c r="CC52" s="66"/>
      <c r="CD52" s="66"/>
      <c r="CE52" s="66"/>
      <c r="CF52" s="66"/>
      <c r="CG52" s="97">
        <v>223</v>
      </c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>
        <v>1280307.82</v>
      </c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33">
        <f t="shared" si="0"/>
        <v>1280307.82</v>
      </c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3"/>
      <c r="FK52" s="234"/>
    </row>
    <row r="53" spans="1:167" ht="15" customHeight="1">
      <c r="A53" s="144" t="s">
        <v>46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5"/>
      <c r="BZ53" s="65" t="s">
        <v>40</v>
      </c>
      <c r="CA53" s="66"/>
      <c r="CB53" s="66"/>
      <c r="CC53" s="66"/>
      <c r="CD53" s="66"/>
      <c r="CE53" s="66"/>
      <c r="CF53" s="66"/>
      <c r="CG53" s="97">
        <v>224</v>
      </c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250"/>
      <c r="CS53" s="250"/>
      <c r="CT53" s="250"/>
      <c r="CU53" s="250"/>
      <c r="CV53" s="250"/>
      <c r="CW53" s="250"/>
      <c r="CX53" s="250"/>
      <c r="CY53" s="250"/>
      <c r="CZ53" s="250"/>
      <c r="DA53" s="250"/>
      <c r="DB53" s="250"/>
      <c r="DC53" s="250"/>
      <c r="DD53" s="250"/>
      <c r="DE53" s="250"/>
      <c r="DF53" s="250"/>
      <c r="DG53" s="250"/>
      <c r="DH53" s="250"/>
      <c r="DI53" s="250"/>
      <c r="DJ53" s="250"/>
      <c r="DK53" s="250"/>
      <c r="DL53" s="250"/>
      <c r="DM53" s="250"/>
      <c r="DN53" s="250"/>
      <c r="DO53" s="250"/>
      <c r="DP53" s="250"/>
      <c r="DQ53" s="250"/>
      <c r="DR53" s="250"/>
      <c r="DS53" s="250"/>
      <c r="DT53" s="250"/>
      <c r="DU53" s="250"/>
      <c r="DV53" s="250"/>
      <c r="DW53" s="250"/>
      <c r="DX53" s="250"/>
      <c r="DY53" s="250"/>
      <c r="DZ53" s="250"/>
      <c r="EA53" s="250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33">
        <f t="shared" si="0"/>
        <v>0</v>
      </c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3"/>
      <c r="FK53" s="234"/>
    </row>
    <row r="54" spans="1:167" ht="15" customHeight="1">
      <c r="A54" s="144" t="s">
        <v>150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5"/>
      <c r="BZ54" s="65" t="s">
        <v>41</v>
      </c>
      <c r="CA54" s="66"/>
      <c r="CB54" s="66"/>
      <c r="CC54" s="66"/>
      <c r="CD54" s="66"/>
      <c r="CE54" s="66"/>
      <c r="CF54" s="66"/>
      <c r="CG54" s="97">
        <v>225</v>
      </c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250"/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>
        <v>156318.74</v>
      </c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33">
        <f t="shared" si="0"/>
        <v>156318.74</v>
      </c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3"/>
      <c r="FK54" s="234"/>
    </row>
    <row r="55" spans="1:167" ht="15" customHeight="1">
      <c r="A55" s="144" t="s">
        <v>151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5"/>
      <c r="BZ55" s="65" t="s">
        <v>42</v>
      </c>
      <c r="CA55" s="66"/>
      <c r="CB55" s="66"/>
      <c r="CC55" s="66"/>
      <c r="CD55" s="66"/>
      <c r="CE55" s="66"/>
      <c r="CF55" s="66"/>
      <c r="CG55" s="97">
        <v>226</v>
      </c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250"/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>
        <v>405331.72</v>
      </c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33">
        <f t="shared" si="0"/>
        <v>405331.72</v>
      </c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3"/>
      <c r="FK55" s="234"/>
    </row>
    <row r="56" spans="1:167" ht="15" customHeight="1">
      <c r="A56" s="162" t="s">
        <v>192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3"/>
      <c r="BZ56" s="65" t="s">
        <v>47</v>
      </c>
      <c r="CA56" s="66"/>
      <c r="CB56" s="66"/>
      <c r="CC56" s="66"/>
      <c r="CD56" s="66"/>
      <c r="CE56" s="66"/>
      <c r="CF56" s="66"/>
      <c r="CG56" s="97">
        <v>230</v>
      </c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233">
        <f>SUM(CR57:DI59)</f>
        <v>0</v>
      </c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>
        <f>SUM(DJ57:EA59)</f>
        <v>0</v>
      </c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33"/>
      <c r="DW56" s="233"/>
      <c r="DX56" s="233"/>
      <c r="DY56" s="233"/>
      <c r="DZ56" s="233"/>
      <c r="EA56" s="233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33">
        <f t="shared" si="0"/>
        <v>0</v>
      </c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3"/>
      <c r="FK56" s="234"/>
    </row>
    <row r="57" spans="1:167" ht="12" customHeight="1">
      <c r="A57" s="164" t="s">
        <v>23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5"/>
      <c r="BZ57" s="79" t="s">
        <v>48</v>
      </c>
      <c r="CA57" s="80"/>
      <c r="CB57" s="80"/>
      <c r="CC57" s="80"/>
      <c r="CD57" s="80"/>
      <c r="CE57" s="80"/>
      <c r="CF57" s="81"/>
      <c r="CG57" s="73">
        <v>231</v>
      </c>
      <c r="CH57" s="74"/>
      <c r="CI57" s="74"/>
      <c r="CJ57" s="74"/>
      <c r="CK57" s="74"/>
      <c r="CL57" s="74"/>
      <c r="CM57" s="74"/>
      <c r="CN57" s="74"/>
      <c r="CO57" s="74"/>
      <c r="CP57" s="74"/>
      <c r="CQ57" s="75"/>
      <c r="CR57" s="271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3"/>
      <c r="DJ57" s="235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7"/>
      <c r="EB57" s="271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3"/>
      <c r="ET57" s="241">
        <f>SUM(CR57:ES58)</f>
        <v>0</v>
      </c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3"/>
    </row>
    <row r="58" spans="1:167" ht="12" customHeight="1">
      <c r="A58" s="142" t="s">
        <v>193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3"/>
      <c r="BZ58" s="82"/>
      <c r="CA58" s="83"/>
      <c r="CB58" s="83"/>
      <c r="CC58" s="83"/>
      <c r="CD58" s="83"/>
      <c r="CE58" s="83"/>
      <c r="CF58" s="84"/>
      <c r="CG58" s="76"/>
      <c r="CH58" s="77"/>
      <c r="CI58" s="77"/>
      <c r="CJ58" s="77"/>
      <c r="CK58" s="77"/>
      <c r="CL58" s="77"/>
      <c r="CM58" s="77"/>
      <c r="CN58" s="77"/>
      <c r="CO58" s="77"/>
      <c r="CP58" s="77"/>
      <c r="CQ58" s="78"/>
      <c r="CR58" s="274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6"/>
      <c r="DJ58" s="238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39"/>
      <c r="DW58" s="239"/>
      <c r="DX58" s="239"/>
      <c r="DY58" s="239"/>
      <c r="DZ58" s="239"/>
      <c r="EA58" s="240"/>
      <c r="EB58" s="274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6"/>
      <c r="ET58" s="244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6"/>
    </row>
    <row r="59" spans="1:167" ht="15" customHeight="1">
      <c r="A59" s="144" t="s">
        <v>194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5"/>
      <c r="BZ59" s="65" t="s">
        <v>49</v>
      </c>
      <c r="CA59" s="66"/>
      <c r="CB59" s="66"/>
      <c r="CC59" s="66"/>
      <c r="CD59" s="66"/>
      <c r="CE59" s="66"/>
      <c r="CF59" s="66"/>
      <c r="CG59" s="97">
        <v>232</v>
      </c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33">
        <f>SUM(CR59:ES59)</f>
        <v>0</v>
      </c>
      <c r="EU59" s="233"/>
      <c r="EV59" s="233"/>
      <c r="EW59" s="233"/>
      <c r="EX59" s="233"/>
      <c r="EY59" s="233"/>
      <c r="EZ59" s="233"/>
      <c r="FA59" s="233"/>
      <c r="FB59" s="233"/>
      <c r="FC59" s="233"/>
      <c r="FD59" s="233"/>
      <c r="FE59" s="233"/>
      <c r="FF59" s="233"/>
      <c r="FG59" s="233"/>
      <c r="FH59" s="233"/>
      <c r="FI59" s="233"/>
      <c r="FJ59" s="233"/>
      <c r="FK59" s="234"/>
    </row>
    <row r="60" spans="1:167" ht="15" customHeight="1">
      <c r="A60" s="162" t="s">
        <v>152</v>
      </c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3"/>
      <c r="BZ60" s="65" t="s">
        <v>50</v>
      </c>
      <c r="CA60" s="66"/>
      <c r="CB60" s="66"/>
      <c r="CC60" s="66"/>
      <c r="CD60" s="66"/>
      <c r="CE60" s="66"/>
      <c r="CF60" s="66"/>
      <c r="CG60" s="97">
        <v>240</v>
      </c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233">
        <f>SUM(CR61:DI63)</f>
        <v>0</v>
      </c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>
        <f>SUM(DJ61:EA63)</f>
        <v>0</v>
      </c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33"/>
      <c r="DW60" s="233"/>
      <c r="DX60" s="233"/>
      <c r="DY60" s="233"/>
      <c r="DZ60" s="233"/>
      <c r="EA60" s="233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33">
        <f>SUM(CR60:ES60)</f>
        <v>0</v>
      </c>
      <c r="EU60" s="233"/>
      <c r="EV60" s="233"/>
      <c r="EW60" s="233"/>
      <c r="EX60" s="233"/>
      <c r="EY60" s="233"/>
      <c r="EZ60" s="233"/>
      <c r="FA60" s="233"/>
      <c r="FB60" s="233"/>
      <c r="FC60" s="233"/>
      <c r="FD60" s="233"/>
      <c r="FE60" s="233"/>
      <c r="FF60" s="233"/>
      <c r="FG60" s="233"/>
      <c r="FH60" s="233"/>
      <c r="FI60" s="233"/>
      <c r="FJ60" s="233"/>
      <c r="FK60" s="234"/>
    </row>
    <row r="61" spans="1:167" ht="12" customHeight="1">
      <c r="A61" s="164" t="s">
        <v>23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5"/>
      <c r="BZ61" s="79" t="s">
        <v>51</v>
      </c>
      <c r="CA61" s="80"/>
      <c r="CB61" s="80"/>
      <c r="CC61" s="80"/>
      <c r="CD61" s="80"/>
      <c r="CE61" s="80"/>
      <c r="CF61" s="81"/>
      <c r="CG61" s="73">
        <v>241</v>
      </c>
      <c r="CH61" s="74"/>
      <c r="CI61" s="74"/>
      <c r="CJ61" s="74"/>
      <c r="CK61" s="74"/>
      <c r="CL61" s="74"/>
      <c r="CM61" s="74"/>
      <c r="CN61" s="74"/>
      <c r="CO61" s="74"/>
      <c r="CP61" s="74"/>
      <c r="CQ61" s="75"/>
      <c r="CR61" s="235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7"/>
      <c r="DJ61" s="235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7"/>
      <c r="EB61" s="271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3"/>
      <c r="ET61" s="241">
        <f>SUM(CR61:ES62)</f>
        <v>0</v>
      </c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3"/>
    </row>
    <row r="62" spans="1:167">
      <c r="A62" s="142" t="s">
        <v>153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3"/>
      <c r="BZ62" s="82"/>
      <c r="CA62" s="83"/>
      <c r="CB62" s="83"/>
      <c r="CC62" s="83"/>
      <c r="CD62" s="83"/>
      <c r="CE62" s="83"/>
      <c r="CF62" s="84"/>
      <c r="CG62" s="76"/>
      <c r="CH62" s="77"/>
      <c r="CI62" s="77"/>
      <c r="CJ62" s="77"/>
      <c r="CK62" s="77"/>
      <c r="CL62" s="77"/>
      <c r="CM62" s="77"/>
      <c r="CN62" s="77"/>
      <c r="CO62" s="77"/>
      <c r="CP62" s="77"/>
      <c r="CQ62" s="78"/>
      <c r="CR62" s="238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40"/>
      <c r="DJ62" s="238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40"/>
      <c r="EB62" s="274"/>
      <c r="EC62" s="275"/>
      <c r="ED62" s="275"/>
      <c r="EE62" s="275"/>
      <c r="EF62" s="275"/>
      <c r="EG62" s="275"/>
      <c r="EH62" s="275"/>
      <c r="EI62" s="275"/>
      <c r="EJ62" s="275"/>
      <c r="EK62" s="275"/>
      <c r="EL62" s="275"/>
      <c r="EM62" s="275"/>
      <c r="EN62" s="275"/>
      <c r="EO62" s="275"/>
      <c r="EP62" s="275"/>
      <c r="EQ62" s="275"/>
      <c r="ER62" s="275"/>
      <c r="ES62" s="276"/>
      <c r="ET62" s="244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6"/>
    </row>
    <row r="63" spans="1:167" ht="22.5" customHeight="1">
      <c r="A63" s="144" t="s">
        <v>154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5"/>
      <c r="BZ63" s="65" t="s">
        <v>52</v>
      </c>
      <c r="CA63" s="66"/>
      <c r="CB63" s="66"/>
      <c r="CC63" s="66"/>
      <c r="CD63" s="66"/>
      <c r="CE63" s="66"/>
      <c r="CF63" s="66"/>
      <c r="CG63" s="97">
        <v>242</v>
      </c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33">
        <f>SUM(CR63:ES63)</f>
        <v>0</v>
      </c>
      <c r="EU63" s="233"/>
      <c r="EV63" s="233"/>
      <c r="EW63" s="233"/>
      <c r="EX63" s="233"/>
      <c r="EY63" s="233"/>
      <c r="EZ63" s="233"/>
      <c r="FA63" s="233"/>
      <c r="FB63" s="233"/>
      <c r="FC63" s="233"/>
      <c r="FD63" s="233"/>
      <c r="FE63" s="233"/>
      <c r="FF63" s="233"/>
      <c r="FG63" s="233"/>
      <c r="FH63" s="233"/>
      <c r="FI63" s="233"/>
      <c r="FJ63" s="233"/>
      <c r="FK63" s="234"/>
    </row>
    <row r="64" spans="1:167" ht="15" customHeight="1">
      <c r="A64" s="162" t="s">
        <v>155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3"/>
      <c r="BZ64" s="65" t="s">
        <v>53</v>
      </c>
      <c r="CA64" s="66"/>
      <c r="CB64" s="66"/>
      <c r="CC64" s="66"/>
      <c r="CD64" s="66"/>
      <c r="CE64" s="66"/>
      <c r="CF64" s="66"/>
      <c r="CG64" s="97">
        <v>250</v>
      </c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233">
        <f>SUM(CR65:DI67)</f>
        <v>0</v>
      </c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>
        <f>SUM(DJ65:EA67)</f>
        <v>0</v>
      </c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33">
        <f>SUM(CR64:ES64)</f>
        <v>0</v>
      </c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4"/>
    </row>
    <row r="65" spans="1:222" ht="12" customHeight="1">
      <c r="A65" s="164" t="s">
        <v>23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5"/>
      <c r="BZ65" s="79" t="s">
        <v>54</v>
      </c>
      <c r="CA65" s="80"/>
      <c r="CB65" s="80"/>
      <c r="CC65" s="80"/>
      <c r="CD65" s="80"/>
      <c r="CE65" s="80"/>
      <c r="CF65" s="81"/>
      <c r="CG65" s="73">
        <v>252</v>
      </c>
      <c r="CH65" s="74"/>
      <c r="CI65" s="74"/>
      <c r="CJ65" s="74"/>
      <c r="CK65" s="74"/>
      <c r="CL65" s="74"/>
      <c r="CM65" s="74"/>
      <c r="CN65" s="74"/>
      <c r="CO65" s="74"/>
      <c r="CP65" s="74"/>
      <c r="CQ65" s="75"/>
      <c r="CR65" s="235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7"/>
      <c r="DJ65" s="235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7"/>
      <c r="EB65" s="271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3"/>
      <c r="ET65" s="241">
        <f>SUM(CR65:ES66)</f>
        <v>0</v>
      </c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3"/>
    </row>
    <row r="66" spans="1:222" ht="22.5" customHeight="1">
      <c r="A66" s="142" t="s">
        <v>56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3"/>
      <c r="BZ66" s="82"/>
      <c r="CA66" s="83"/>
      <c r="CB66" s="83"/>
      <c r="CC66" s="83"/>
      <c r="CD66" s="83"/>
      <c r="CE66" s="83"/>
      <c r="CF66" s="84"/>
      <c r="CG66" s="76"/>
      <c r="CH66" s="77"/>
      <c r="CI66" s="77"/>
      <c r="CJ66" s="77"/>
      <c r="CK66" s="77"/>
      <c r="CL66" s="77"/>
      <c r="CM66" s="77"/>
      <c r="CN66" s="77"/>
      <c r="CO66" s="77"/>
      <c r="CP66" s="77"/>
      <c r="CQ66" s="78"/>
      <c r="CR66" s="238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40"/>
      <c r="DJ66" s="238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40"/>
      <c r="EB66" s="274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6"/>
      <c r="ET66" s="244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6"/>
    </row>
    <row r="67" spans="1:222" ht="15" customHeight="1">
      <c r="A67" s="144" t="s">
        <v>141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5"/>
      <c r="BZ67" s="65" t="s">
        <v>55</v>
      </c>
      <c r="CA67" s="66"/>
      <c r="CB67" s="66"/>
      <c r="CC67" s="66"/>
      <c r="CD67" s="66"/>
      <c r="CE67" s="66"/>
      <c r="CF67" s="66"/>
      <c r="CG67" s="97">
        <v>253</v>
      </c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33">
        <f>SUM(CR67:ES67)</f>
        <v>0</v>
      </c>
      <c r="EU67" s="233"/>
      <c r="EV67" s="233"/>
      <c r="EW67" s="233"/>
      <c r="EX67" s="233"/>
      <c r="EY67" s="233"/>
      <c r="EZ67" s="233"/>
      <c r="FA67" s="233"/>
      <c r="FB67" s="233"/>
      <c r="FC67" s="233"/>
      <c r="FD67" s="233"/>
      <c r="FE67" s="233"/>
      <c r="FF67" s="233"/>
      <c r="FG67" s="233"/>
      <c r="FH67" s="233"/>
      <c r="FI67" s="233"/>
      <c r="FJ67" s="233"/>
      <c r="FK67" s="234"/>
    </row>
    <row r="68" spans="1:222" ht="15" customHeight="1">
      <c r="A68" s="162" t="s">
        <v>57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3"/>
      <c r="BZ68" s="65" t="s">
        <v>58</v>
      </c>
      <c r="CA68" s="66"/>
      <c r="CB68" s="66"/>
      <c r="CC68" s="66"/>
      <c r="CD68" s="66"/>
      <c r="CE68" s="66"/>
      <c r="CF68" s="66"/>
      <c r="CG68" s="97">
        <v>260</v>
      </c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233">
        <f>SUM(CR69:DI71)</f>
        <v>31700</v>
      </c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>
        <f>SUM(DJ69:EA71)</f>
        <v>0</v>
      </c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33"/>
      <c r="DX68" s="233"/>
      <c r="DY68" s="233"/>
      <c r="DZ68" s="233"/>
      <c r="EA68" s="233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33">
        <f>SUM(CR68:ES68)</f>
        <v>31700</v>
      </c>
      <c r="EU68" s="233"/>
      <c r="EV68" s="233"/>
      <c r="EW68" s="233"/>
      <c r="EX68" s="233"/>
      <c r="EY68" s="233"/>
      <c r="EZ68" s="233"/>
      <c r="FA68" s="233"/>
      <c r="FB68" s="233"/>
      <c r="FC68" s="233"/>
      <c r="FD68" s="233"/>
      <c r="FE68" s="233"/>
      <c r="FF68" s="233"/>
      <c r="FG68" s="233"/>
      <c r="FH68" s="233"/>
      <c r="FI68" s="233"/>
      <c r="FJ68" s="233"/>
      <c r="FK68" s="234"/>
    </row>
    <row r="69" spans="1:222" ht="12" customHeight="1">
      <c r="A69" s="164" t="s">
        <v>23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5"/>
      <c r="BZ69" s="79" t="s">
        <v>59</v>
      </c>
      <c r="CA69" s="80"/>
      <c r="CB69" s="80"/>
      <c r="CC69" s="80"/>
      <c r="CD69" s="80"/>
      <c r="CE69" s="80"/>
      <c r="CF69" s="81"/>
      <c r="CG69" s="73">
        <v>262</v>
      </c>
      <c r="CH69" s="74"/>
      <c r="CI69" s="74"/>
      <c r="CJ69" s="74"/>
      <c r="CK69" s="74"/>
      <c r="CL69" s="74"/>
      <c r="CM69" s="74"/>
      <c r="CN69" s="74"/>
      <c r="CO69" s="74"/>
      <c r="CP69" s="74"/>
      <c r="CQ69" s="75"/>
      <c r="CR69" s="235">
        <v>31700</v>
      </c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7"/>
      <c r="DJ69" s="235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36"/>
      <c r="DX69" s="236"/>
      <c r="DY69" s="236"/>
      <c r="DZ69" s="236"/>
      <c r="EA69" s="237"/>
      <c r="EB69" s="271"/>
      <c r="EC69" s="272"/>
      <c r="ED69" s="272"/>
      <c r="EE69" s="272"/>
      <c r="EF69" s="272"/>
      <c r="EG69" s="272"/>
      <c r="EH69" s="272"/>
      <c r="EI69" s="272"/>
      <c r="EJ69" s="272"/>
      <c r="EK69" s="272"/>
      <c r="EL69" s="272"/>
      <c r="EM69" s="272"/>
      <c r="EN69" s="272"/>
      <c r="EO69" s="272"/>
      <c r="EP69" s="272"/>
      <c r="EQ69" s="272"/>
      <c r="ER69" s="272"/>
      <c r="ES69" s="273"/>
      <c r="ET69" s="241">
        <f>SUM(CR69:ES70)</f>
        <v>31700</v>
      </c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3"/>
    </row>
    <row r="70" spans="1:222" ht="12" customHeight="1">
      <c r="A70" s="142" t="s">
        <v>61</v>
      </c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3"/>
      <c r="BZ70" s="82"/>
      <c r="CA70" s="83"/>
      <c r="CB70" s="83"/>
      <c r="CC70" s="83"/>
      <c r="CD70" s="83"/>
      <c r="CE70" s="83"/>
      <c r="CF70" s="84"/>
      <c r="CG70" s="76"/>
      <c r="CH70" s="77"/>
      <c r="CI70" s="77"/>
      <c r="CJ70" s="77"/>
      <c r="CK70" s="77"/>
      <c r="CL70" s="77"/>
      <c r="CM70" s="77"/>
      <c r="CN70" s="77"/>
      <c r="CO70" s="77"/>
      <c r="CP70" s="77"/>
      <c r="CQ70" s="78"/>
      <c r="CR70" s="238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40"/>
      <c r="DJ70" s="238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40"/>
      <c r="EB70" s="274"/>
      <c r="EC70" s="275"/>
      <c r="ED70" s="275"/>
      <c r="EE70" s="275"/>
      <c r="EF70" s="275"/>
      <c r="EG70" s="275"/>
      <c r="EH70" s="275"/>
      <c r="EI70" s="275"/>
      <c r="EJ70" s="275"/>
      <c r="EK70" s="275"/>
      <c r="EL70" s="275"/>
      <c r="EM70" s="275"/>
      <c r="EN70" s="275"/>
      <c r="EO70" s="275"/>
      <c r="EP70" s="275"/>
      <c r="EQ70" s="275"/>
      <c r="ER70" s="275"/>
      <c r="ES70" s="276"/>
      <c r="ET70" s="244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6"/>
    </row>
    <row r="71" spans="1:222" ht="12" customHeight="1">
      <c r="A71" s="144" t="s">
        <v>156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5"/>
      <c r="BZ71" s="65" t="s">
        <v>60</v>
      </c>
      <c r="CA71" s="66"/>
      <c r="CB71" s="66"/>
      <c r="CC71" s="66"/>
      <c r="CD71" s="66"/>
      <c r="CE71" s="66"/>
      <c r="CF71" s="66"/>
      <c r="CG71" s="97">
        <v>263</v>
      </c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33">
        <f>SUM(CR71:ES71)</f>
        <v>0</v>
      </c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4"/>
    </row>
    <row r="72" spans="1:222" ht="15" customHeight="1" thickBot="1">
      <c r="A72" s="156" t="s">
        <v>68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7"/>
      <c r="BZ72" s="87" t="s">
        <v>195</v>
      </c>
      <c r="CA72" s="88"/>
      <c r="CB72" s="88"/>
      <c r="CC72" s="88"/>
      <c r="CD72" s="88"/>
      <c r="CE72" s="88"/>
      <c r="CF72" s="88"/>
      <c r="CG72" s="154">
        <v>290</v>
      </c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291">
        <f>-33279.7+33279.7</f>
        <v>0</v>
      </c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>
        <f>120169.94+27873.18</f>
        <v>148043.12</v>
      </c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33">
        <f>SUM(CR72:ES72)</f>
        <v>148043.12</v>
      </c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4"/>
      <c r="FM72" s="95" t="s">
        <v>260</v>
      </c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E72" s="219" t="s">
        <v>267</v>
      </c>
      <c r="GF72" s="220"/>
      <c r="GG72" s="220"/>
      <c r="GH72" s="220"/>
      <c r="GI72" s="220"/>
      <c r="GJ72" s="220"/>
      <c r="GK72" s="220"/>
      <c r="GL72" s="220"/>
      <c r="GM72" s="220"/>
      <c r="GN72" s="220"/>
      <c r="GO72" s="220"/>
      <c r="GP72" s="220"/>
      <c r="GQ72" s="220"/>
      <c r="GR72" s="220"/>
      <c r="GS72" s="220"/>
      <c r="GT72" s="220"/>
      <c r="GU72" s="220"/>
      <c r="GV72" s="221"/>
      <c r="GW72" s="301" t="s">
        <v>269</v>
      </c>
      <c r="GX72" s="302"/>
      <c r="GY72" s="302"/>
      <c r="GZ72" s="302"/>
      <c r="HA72" s="302"/>
      <c r="HB72" s="302"/>
      <c r="HC72" s="302"/>
      <c r="HD72" s="302"/>
      <c r="HE72" s="302"/>
      <c r="HF72" s="302"/>
      <c r="HG72" s="302"/>
      <c r="HH72" s="302"/>
      <c r="HI72" s="302"/>
      <c r="HJ72" s="302"/>
      <c r="HK72" s="302"/>
      <c r="HL72" s="302"/>
      <c r="HM72" s="302"/>
      <c r="HN72" s="303"/>
    </row>
    <row r="73" spans="1:222" ht="15" customHeight="1">
      <c r="FK73" s="41" t="s">
        <v>163</v>
      </c>
      <c r="FM73" s="96">
        <v>33279.699999999997</v>
      </c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222"/>
      <c r="GF73" s="223"/>
      <c r="GG73" s="223"/>
      <c r="GH73" s="223"/>
      <c r="GI73" s="223"/>
      <c r="GJ73" s="223"/>
      <c r="GK73" s="223"/>
      <c r="GL73" s="223"/>
      <c r="GM73" s="223"/>
      <c r="GN73" s="223"/>
      <c r="GO73" s="223"/>
      <c r="GP73" s="223"/>
      <c r="GQ73" s="223"/>
      <c r="GR73" s="223"/>
      <c r="GS73" s="223"/>
      <c r="GT73" s="223"/>
      <c r="GU73" s="223"/>
      <c r="GV73" s="224"/>
      <c r="GW73" s="304"/>
      <c r="GX73" s="305"/>
      <c r="GY73" s="305"/>
      <c r="GZ73" s="305"/>
      <c r="HA73" s="305"/>
      <c r="HB73" s="305"/>
      <c r="HC73" s="305"/>
      <c r="HD73" s="305"/>
      <c r="HE73" s="305"/>
      <c r="HF73" s="305"/>
      <c r="HG73" s="305"/>
      <c r="HH73" s="305"/>
      <c r="HI73" s="305"/>
      <c r="HJ73" s="305"/>
      <c r="HK73" s="305"/>
      <c r="HL73" s="305"/>
      <c r="HM73" s="305"/>
      <c r="HN73" s="306"/>
    </row>
    <row r="74" spans="1:222" s="12" customFormat="1" ht="33" customHeight="1">
      <c r="A74" s="161" t="s">
        <v>136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 t="s">
        <v>137</v>
      </c>
      <c r="CA74" s="123"/>
      <c r="CB74" s="123"/>
      <c r="CC74" s="123"/>
      <c r="CD74" s="123"/>
      <c r="CE74" s="123"/>
      <c r="CF74" s="123"/>
      <c r="CG74" s="123" t="s">
        <v>173</v>
      </c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253" t="s">
        <v>174</v>
      </c>
      <c r="CS74" s="253"/>
      <c r="CT74" s="253"/>
      <c r="CU74" s="253"/>
      <c r="CV74" s="253"/>
      <c r="CW74" s="253"/>
      <c r="CX74" s="253"/>
      <c r="CY74" s="253"/>
      <c r="CZ74" s="253"/>
      <c r="DA74" s="253"/>
      <c r="DB74" s="253"/>
      <c r="DC74" s="253"/>
      <c r="DD74" s="253"/>
      <c r="DE74" s="253"/>
      <c r="DF74" s="253"/>
      <c r="DG74" s="253"/>
      <c r="DH74" s="253"/>
      <c r="DI74" s="253"/>
      <c r="DJ74" s="253" t="s">
        <v>175</v>
      </c>
      <c r="DK74" s="253"/>
      <c r="DL74" s="253"/>
      <c r="DM74" s="253"/>
      <c r="DN74" s="253"/>
      <c r="DO74" s="253"/>
      <c r="DP74" s="253"/>
      <c r="DQ74" s="253"/>
      <c r="DR74" s="253"/>
      <c r="DS74" s="253"/>
      <c r="DT74" s="253"/>
      <c r="DU74" s="253"/>
      <c r="DV74" s="253"/>
      <c r="DW74" s="253"/>
      <c r="DX74" s="253"/>
      <c r="DY74" s="253"/>
      <c r="DZ74" s="253"/>
      <c r="EA74" s="253"/>
      <c r="EB74" s="253" t="s">
        <v>2</v>
      </c>
      <c r="EC74" s="253"/>
      <c r="ED74" s="253"/>
      <c r="EE74" s="253"/>
      <c r="EF74" s="253"/>
      <c r="EG74" s="253"/>
      <c r="EH74" s="253"/>
      <c r="EI74" s="253"/>
      <c r="EJ74" s="253"/>
      <c r="EK74" s="253"/>
      <c r="EL74" s="253"/>
      <c r="EM74" s="253"/>
      <c r="EN74" s="253"/>
      <c r="EO74" s="253"/>
      <c r="EP74" s="253"/>
      <c r="EQ74" s="253"/>
      <c r="ER74" s="253"/>
      <c r="ES74" s="253"/>
      <c r="ET74" s="253" t="s">
        <v>1</v>
      </c>
      <c r="EU74" s="253"/>
      <c r="EV74" s="253"/>
      <c r="EW74" s="253"/>
      <c r="EX74" s="253"/>
      <c r="EY74" s="253"/>
      <c r="EZ74" s="253"/>
      <c r="FA74" s="253"/>
      <c r="FB74" s="253"/>
      <c r="FC74" s="253"/>
      <c r="FD74" s="253"/>
      <c r="FE74" s="253"/>
      <c r="FF74" s="253"/>
      <c r="FG74" s="253"/>
      <c r="FH74" s="253"/>
      <c r="FI74" s="253"/>
      <c r="FJ74" s="253"/>
      <c r="FK74" s="256"/>
      <c r="FL74" s="39"/>
      <c r="FM74" s="39"/>
      <c r="FN74" s="39"/>
    </row>
    <row r="75" spans="1:222" s="13" customFormat="1" ht="12" customHeight="1" thickBot="1">
      <c r="A75" s="158">
        <v>1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98">
        <v>2</v>
      </c>
      <c r="CA75" s="98"/>
      <c r="CB75" s="98"/>
      <c r="CC75" s="98"/>
      <c r="CD75" s="98"/>
      <c r="CE75" s="98"/>
      <c r="CF75" s="98"/>
      <c r="CG75" s="98">
        <v>3</v>
      </c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255">
        <v>4</v>
      </c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>
        <v>5</v>
      </c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>
        <v>6</v>
      </c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>
        <v>7</v>
      </c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69"/>
      <c r="FL75" s="40"/>
      <c r="FM75" s="40"/>
      <c r="FN75" s="40"/>
    </row>
    <row r="76" spans="1:222" ht="15" customHeight="1">
      <c r="A76" s="162" t="s">
        <v>64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3"/>
      <c r="BZ76" s="138" t="s">
        <v>62</v>
      </c>
      <c r="CA76" s="139"/>
      <c r="CB76" s="139"/>
      <c r="CC76" s="139"/>
      <c r="CD76" s="139"/>
      <c r="CE76" s="139"/>
      <c r="CF76" s="139"/>
      <c r="CG76" s="140">
        <v>270</v>
      </c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254">
        <f>SUM(CR77:DI80)</f>
        <v>156730.45000000001</v>
      </c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>
        <f>SUM(DJ77:EA80)</f>
        <v>5072316.6300000008</v>
      </c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283"/>
      <c r="EM76" s="283"/>
      <c r="EN76" s="283"/>
      <c r="EO76" s="283"/>
      <c r="EP76" s="283"/>
      <c r="EQ76" s="283"/>
      <c r="ER76" s="283"/>
      <c r="ES76" s="283"/>
      <c r="ET76" s="254">
        <f>SUM(CR76:ES76)</f>
        <v>5229047.080000001</v>
      </c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70"/>
    </row>
    <row r="77" spans="1:222" ht="12" customHeight="1">
      <c r="A77" s="164" t="s">
        <v>23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5"/>
      <c r="BZ77" s="79" t="s">
        <v>63</v>
      </c>
      <c r="CA77" s="80"/>
      <c r="CB77" s="80"/>
      <c r="CC77" s="80"/>
      <c r="CD77" s="80"/>
      <c r="CE77" s="80"/>
      <c r="CF77" s="81"/>
      <c r="CG77" s="73">
        <v>271</v>
      </c>
      <c r="CH77" s="74"/>
      <c r="CI77" s="74"/>
      <c r="CJ77" s="74"/>
      <c r="CK77" s="74"/>
      <c r="CL77" s="74"/>
      <c r="CM77" s="74"/>
      <c r="CN77" s="74"/>
      <c r="CO77" s="74"/>
      <c r="CP77" s="74"/>
      <c r="CQ77" s="75"/>
      <c r="CR77" s="235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7"/>
      <c r="DJ77" s="235">
        <v>602949.06000000006</v>
      </c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36"/>
      <c r="DX77" s="236"/>
      <c r="DY77" s="236"/>
      <c r="DZ77" s="236"/>
      <c r="EA77" s="237"/>
      <c r="EB77" s="285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7"/>
      <c r="ET77" s="241">
        <f>SUM(CR77:ES78)</f>
        <v>602949.06000000006</v>
      </c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3"/>
    </row>
    <row r="78" spans="1:222" ht="12" customHeight="1">
      <c r="A78" s="142" t="s">
        <v>65</v>
      </c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3"/>
      <c r="BZ78" s="82"/>
      <c r="CA78" s="83"/>
      <c r="CB78" s="83"/>
      <c r="CC78" s="83"/>
      <c r="CD78" s="83"/>
      <c r="CE78" s="83"/>
      <c r="CF78" s="84"/>
      <c r="CG78" s="76"/>
      <c r="CH78" s="77"/>
      <c r="CI78" s="77"/>
      <c r="CJ78" s="77"/>
      <c r="CK78" s="77"/>
      <c r="CL78" s="77"/>
      <c r="CM78" s="77"/>
      <c r="CN78" s="77"/>
      <c r="CO78" s="77"/>
      <c r="CP78" s="77"/>
      <c r="CQ78" s="78"/>
      <c r="CR78" s="238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40"/>
      <c r="DJ78" s="238"/>
      <c r="DK78" s="239"/>
      <c r="DL78" s="239"/>
      <c r="DM78" s="239"/>
      <c r="DN78" s="239"/>
      <c r="DO78" s="239"/>
      <c r="DP78" s="239"/>
      <c r="DQ78" s="239"/>
      <c r="DR78" s="239"/>
      <c r="DS78" s="239"/>
      <c r="DT78" s="239"/>
      <c r="DU78" s="239"/>
      <c r="DV78" s="239"/>
      <c r="DW78" s="239"/>
      <c r="DX78" s="239"/>
      <c r="DY78" s="239"/>
      <c r="DZ78" s="239"/>
      <c r="EA78" s="240"/>
      <c r="EB78" s="288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90"/>
      <c r="ET78" s="244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6"/>
    </row>
    <row r="79" spans="1:222" ht="15" customHeight="1">
      <c r="A79" s="144" t="s">
        <v>66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5"/>
      <c r="BZ79" s="65" t="s">
        <v>196</v>
      </c>
      <c r="CA79" s="66"/>
      <c r="CB79" s="66"/>
      <c r="CC79" s="66"/>
      <c r="CD79" s="66"/>
      <c r="CE79" s="66"/>
      <c r="CF79" s="66"/>
      <c r="CG79" s="97">
        <v>272</v>
      </c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250">
        <v>156730.45000000001</v>
      </c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>
        <v>4469367.57</v>
      </c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95"/>
      <c r="EC79" s="295"/>
      <c r="ED79" s="295"/>
      <c r="EE79" s="295"/>
      <c r="EF79" s="295"/>
      <c r="EG79" s="295"/>
      <c r="EH79" s="295"/>
      <c r="EI79" s="295"/>
      <c r="EJ79" s="295"/>
      <c r="EK79" s="295"/>
      <c r="EL79" s="295"/>
      <c r="EM79" s="295"/>
      <c r="EN79" s="295"/>
      <c r="EO79" s="295"/>
      <c r="EP79" s="295"/>
      <c r="EQ79" s="295"/>
      <c r="ER79" s="295"/>
      <c r="ES79" s="295"/>
      <c r="ET79" s="233">
        <f t="shared" ref="ET79:ET86" si="1">SUM(CR79:ES79)</f>
        <v>4626098.0200000005</v>
      </c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4"/>
    </row>
    <row r="80" spans="1:222" ht="15" customHeight="1">
      <c r="A80" s="144" t="s">
        <v>67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5"/>
      <c r="BZ80" s="65" t="s">
        <v>197</v>
      </c>
      <c r="CA80" s="66"/>
      <c r="CB80" s="66"/>
      <c r="CC80" s="66"/>
      <c r="CD80" s="66"/>
      <c r="CE80" s="66"/>
      <c r="CF80" s="66"/>
      <c r="CG80" s="97">
        <v>273</v>
      </c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250"/>
      <c r="CS80" s="250"/>
      <c r="CT80" s="250"/>
      <c r="CU80" s="250"/>
      <c r="CV80" s="250"/>
      <c r="CW80" s="250"/>
      <c r="CX80" s="250"/>
      <c r="CY80" s="250"/>
      <c r="CZ80" s="250"/>
      <c r="DA80" s="250"/>
      <c r="DB80" s="250"/>
      <c r="DC80" s="250"/>
      <c r="DD80" s="250"/>
      <c r="DE80" s="250"/>
      <c r="DF80" s="250"/>
      <c r="DG80" s="250"/>
      <c r="DH80" s="250"/>
      <c r="DI80" s="250"/>
      <c r="DJ80" s="250"/>
      <c r="DK80" s="250"/>
      <c r="DL80" s="250"/>
      <c r="DM80" s="250"/>
      <c r="DN80" s="250"/>
      <c r="DO80" s="250"/>
      <c r="DP80" s="250"/>
      <c r="DQ80" s="250"/>
      <c r="DR80" s="250"/>
      <c r="DS80" s="250"/>
      <c r="DT80" s="250"/>
      <c r="DU80" s="250"/>
      <c r="DV80" s="250"/>
      <c r="DW80" s="250"/>
      <c r="DX80" s="250"/>
      <c r="DY80" s="250"/>
      <c r="DZ80" s="250"/>
      <c r="EA80" s="250"/>
      <c r="EB80" s="295"/>
      <c r="EC80" s="295"/>
      <c r="ED80" s="295"/>
      <c r="EE80" s="295"/>
      <c r="EF80" s="295"/>
      <c r="EG80" s="295"/>
      <c r="EH80" s="295"/>
      <c r="EI80" s="295"/>
      <c r="EJ80" s="295"/>
      <c r="EK80" s="295"/>
      <c r="EL80" s="295"/>
      <c r="EM80" s="295"/>
      <c r="EN80" s="295"/>
      <c r="EO80" s="295"/>
      <c r="EP80" s="295"/>
      <c r="EQ80" s="295"/>
      <c r="ER80" s="295"/>
      <c r="ES80" s="295"/>
      <c r="ET80" s="233">
        <f t="shared" si="1"/>
        <v>0</v>
      </c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4"/>
    </row>
    <row r="81" spans="1:186" ht="15" customHeight="1">
      <c r="A81" s="162" t="s">
        <v>160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3"/>
      <c r="BZ81" s="65" t="s">
        <v>69</v>
      </c>
      <c r="CA81" s="66"/>
      <c r="CB81" s="66"/>
      <c r="CC81" s="66"/>
      <c r="CD81" s="66"/>
      <c r="CE81" s="66"/>
      <c r="CF81" s="66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250"/>
      <c r="CS81" s="250"/>
      <c r="CT81" s="250"/>
      <c r="CU81" s="250"/>
      <c r="CV81" s="250"/>
      <c r="CW81" s="250"/>
      <c r="CX81" s="250"/>
      <c r="CY81" s="250"/>
      <c r="CZ81" s="250"/>
      <c r="DA81" s="250"/>
      <c r="DB81" s="250"/>
      <c r="DC81" s="250"/>
      <c r="DD81" s="250"/>
      <c r="DE81" s="250"/>
      <c r="DF81" s="250"/>
      <c r="DG81" s="250"/>
      <c r="DH81" s="250"/>
      <c r="DI81" s="250"/>
      <c r="DJ81" s="250"/>
      <c r="DK81" s="250"/>
      <c r="DL81" s="250"/>
      <c r="DM81" s="250"/>
      <c r="DN81" s="250"/>
      <c r="DO81" s="250"/>
      <c r="DP81" s="250"/>
      <c r="DQ81" s="250"/>
      <c r="DR81" s="250"/>
      <c r="DS81" s="250"/>
      <c r="DT81" s="250"/>
      <c r="DU81" s="250"/>
      <c r="DV81" s="250"/>
      <c r="DW81" s="250"/>
      <c r="DX81" s="250"/>
      <c r="DY81" s="250"/>
      <c r="DZ81" s="250"/>
      <c r="EA81" s="250"/>
      <c r="EB81" s="295"/>
      <c r="EC81" s="295"/>
      <c r="ED81" s="295"/>
      <c r="EE81" s="295"/>
      <c r="EF81" s="295"/>
      <c r="EG81" s="295"/>
      <c r="EH81" s="295"/>
      <c r="EI81" s="295"/>
      <c r="EJ81" s="295"/>
      <c r="EK81" s="295"/>
      <c r="EL81" s="295"/>
      <c r="EM81" s="295"/>
      <c r="EN81" s="295"/>
      <c r="EO81" s="295"/>
      <c r="EP81" s="295"/>
      <c r="EQ81" s="295"/>
      <c r="ER81" s="295"/>
      <c r="ES81" s="295"/>
      <c r="ET81" s="233">
        <f t="shared" si="1"/>
        <v>0</v>
      </c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4"/>
    </row>
    <row r="82" spans="1:186" ht="15" customHeight="1">
      <c r="A82" s="217" t="s">
        <v>199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8"/>
      <c r="BZ82" s="65" t="s">
        <v>198</v>
      </c>
      <c r="CA82" s="66"/>
      <c r="CB82" s="66"/>
      <c r="CC82" s="66"/>
      <c r="CD82" s="66"/>
      <c r="CE82" s="66"/>
      <c r="CF82" s="66"/>
      <c r="CG82" s="115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233">
        <f>CR85+CR109</f>
        <v>-169705.45</v>
      </c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>
        <f>DJ85+DJ109</f>
        <v>-109153.63000000396</v>
      </c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>
        <f>EB83-EB84</f>
        <v>0</v>
      </c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>
        <f t="shared" si="1"/>
        <v>-278859.08000000397</v>
      </c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4"/>
      <c r="FM82" s="308"/>
      <c r="FN82" s="308"/>
      <c r="FO82" s="308"/>
      <c r="FP82" s="308"/>
      <c r="FQ82" s="308"/>
      <c r="FR82" s="308"/>
      <c r="FS82" s="308"/>
      <c r="FT82" s="308"/>
      <c r="FU82" s="308"/>
      <c r="FV82" s="308"/>
      <c r="FW82" s="308"/>
      <c r="FX82" s="308"/>
      <c r="FY82" s="308"/>
      <c r="FZ82" s="308"/>
      <c r="GA82" s="308"/>
      <c r="GB82" s="48"/>
      <c r="GC82" s="48"/>
      <c r="GD82" s="48"/>
    </row>
    <row r="83" spans="1:186" ht="15" customHeight="1">
      <c r="A83" s="162" t="s">
        <v>142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3"/>
      <c r="BZ83" s="65" t="s">
        <v>200</v>
      </c>
      <c r="CA83" s="66"/>
      <c r="CB83" s="66"/>
      <c r="CC83" s="66"/>
      <c r="CD83" s="66"/>
      <c r="CE83" s="66"/>
      <c r="CF83" s="66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233">
        <f>CR16-CR42</f>
        <v>-169705.45000000007</v>
      </c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>
        <f>DJ16-DJ42</f>
        <v>-109153.63000000268</v>
      </c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>
        <f>EB16-EB42</f>
        <v>0</v>
      </c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>
        <f t="shared" si="1"/>
        <v>-278859.08000000275</v>
      </c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4"/>
      <c r="FM83" s="300"/>
      <c r="FN83" s="300"/>
      <c r="FO83" s="300"/>
      <c r="FP83" s="300"/>
      <c r="FQ83" s="300"/>
      <c r="FR83" s="300"/>
      <c r="FS83" s="300"/>
      <c r="FT83" s="300"/>
      <c r="FU83" s="300"/>
      <c r="FV83" s="300"/>
      <c r="FW83" s="300"/>
      <c r="FX83" s="300"/>
      <c r="FY83" s="300"/>
      <c r="FZ83" s="300"/>
      <c r="GA83" s="300"/>
      <c r="GB83" s="300"/>
      <c r="GC83" s="300"/>
      <c r="GD83" s="300"/>
    </row>
    <row r="84" spans="1:186" ht="15" customHeight="1">
      <c r="A84" s="162" t="s">
        <v>71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3"/>
      <c r="BZ84" s="65" t="s">
        <v>201</v>
      </c>
      <c r="CA84" s="66"/>
      <c r="CB84" s="66"/>
      <c r="CC84" s="66"/>
      <c r="CD84" s="66"/>
      <c r="CE84" s="66"/>
      <c r="CF84" s="66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0"/>
      <c r="DK84" s="250"/>
      <c r="DL84" s="250"/>
      <c r="DM84" s="250"/>
      <c r="DN84" s="250"/>
      <c r="DO84" s="250"/>
      <c r="DP84" s="250"/>
      <c r="DQ84" s="250"/>
      <c r="DR84" s="250"/>
      <c r="DS84" s="250"/>
      <c r="DT84" s="250"/>
      <c r="DU84" s="250"/>
      <c r="DV84" s="250"/>
      <c r="DW84" s="250"/>
      <c r="DX84" s="250"/>
      <c r="DY84" s="250"/>
      <c r="DZ84" s="250"/>
      <c r="EA84" s="250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33">
        <f t="shared" si="1"/>
        <v>0</v>
      </c>
      <c r="EU84" s="233"/>
      <c r="EV84" s="233"/>
      <c r="EW84" s="233"/>
      <c r="EX84" s="233"/>
      <c r="EY84" s="233"/>
      <c r="EZ84" s="233"/>
      <c r="FA84" s="233"/>
      <c r="FB84" s="233"/>
      <c r="FC84" s="233"/>
      <c r="FD84" s="233"/>
      <c r="FE84" s="233"/>
      <c r="FF84" s="233"/>
      <c r="FG84" s="233"/>
      <c r="FH84" s="233"/>
      <c r="FI84" s="233"/>
      <c r="FJ84" s="233"/>
      <c r="FK84" s="234"/>
    </row>
    <row r="85" spans="1:186" ht="15" customHeight="1">
      <c r="A85" s="203" t="s">
        <v>234</v>
      </c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4"/>
      <c r="BZ85" s="65" t="s">
        <v>70</v>
      </c>
      <c r="CA85" s="66"/>
      <c r="CB85" s="66"/>
      <c r="CC85" s="66"/>
      <c r="CD85" s="66"/>
      <c r="CE85" s="66"/>
      <c r="CF85" s="66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233">
        <f>CR86+CR90+CR94+CR98+CR102</f>
        <v>48427.31</v>
      </c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>
        <f>DJ86+DJ90+DJ94+DJ98+DJ102</f>
        <v>-239154.64999999979</v>
      </c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33"/>
      <c r="DW85" s="233"/>
      <c r="DX85" s="233"/>
      <c r="DY85" s="233"/>
      <c r="DZ85" s="233"/>
      <c r="EA85" s="233"/>
      <c r="EB85" s="233">
        <f>EB86+EB90+EB94+EB98+EB102</f>
        <v>0</v>
      </c>
      <c r="EC85" s="233"/>
      <c r="ED85" s="233"/>
      <c r="EE85" s="233"/>
      <c r="EF85" s="233"/>
      <c r="EG85" s="233"/>
      <c r="EH85" s="233"/>
      <c r="EI85" s="233"/>
      <c r="EJ85" s="233"/>
      <c r="EK85" s="233"/>
      <c r="EL85" s="233"/>
      <c r="EM85" s="233"/>
      <c r="EN85" s="233"/>
      <c r="EO85" s="233"/>
      <c r="EP85" s="233"/>
      <c r="EQ85" s="233"/>
      <c r="ER85" s="233"/>
      <c r="ES85" s="233"/>
      <c r="ET85" s="233">
        <f t="shared" si="1"/>
        <v>-190727.33999999979</v>
      </c>
      <c r="EU85" s="233"/>
      <c r="EV85" s="233"/>
      <c r="EW85" s="233"/>
      <c r="EX85" s="233"/>
      <c r="EY85" s="233"/>
      <c r="EZ85" s="233"/>
      <c r="FA85" s="233"/>
      <c r="FB85" s="233"/>
      <c r="FC85" s="233"/>
      <c r="FD85" s="233"/>
      <c r="FE85" s="233"/>
      <c r="FF85" s="233"/>
      <c r="FG85" s="233"/>
      <c r="FH85" s="233"/>
      <c r="FI85" s="233"/>
      <c r="FJ85" s="233"/>
      <c r="FK85" s="234"/>
    </row>
    <row r="86" spans="1:186" ht="15" customHeight="1">
      <c r="A86" s="213" t="s">
        <v>161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4"/>
      <c r="BZ86" s="65" t="s">
        <v>83</v>
      </c>
      <c r="CA86" s="66"/>
      <c r="CB86" s="66"/>
      <c r="CC86" s="66"/>
      <c r="CD86" s="66"/>
      <c r="CE86" s="66"/>
      <c r="CF86" s="66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233">
        <f>CR87-CR89</f>
        <v>0</v>
      </c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>
        <f>DJ87-DJ89</f>
        <v>-277921.68000000005</v>
      </c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33"/>
      <c r="DW86" s="233"/>
      <c r="DX86" s="233"/>
      <c r="DY86" s="233"/>
      <c r="DZ86" s="233"/>
      <c r="EA86" s="233"/>
      <c r="EB86" s="233">
        <f>EB87-EB89</f>
        <v>0</v>
      </c>
      <c r="EC86" s="233"/>
      <c r="ED86" s="233"/>
      <c r="EE86" s="233"/>
      <c r="EF86" s="233"/>
      <c r="EG86" s="233"/>
      <c r="EH86" s="233"/>
      <c r="EI86" s="233"/>
      <c r="EJ86" s="233"/>
      <c r="EK86" s="233"/>
      <c r="EL86" s="233"/>
      <c r="EM86" s="233"/>
      <c r="EN86" s="233"/>
      <c r="EO86" s="233"/>
      <c r="EP86" s="233"/>
      <c r="EQ86" s="233"/>
      <c r="ER86" s="233"/>
      <c r="ES86" s="233"/>
      <c r="ET86" s="233">
        <f t="shared" si="1"/>
        <v>-277921.68000000005</v>
      </c>
      <c r="EU86" s="233"/>
      <c r="EV86" s="233"/>
      <c r="EW86" s="233"/>
      <c r="EX86" s="233"/>
      <c r="EY86" s="233"/>
      <c r="EZ86" s="233"/>
      <c r="FA86" s="233"/>
      <c r="FB86" s="233"/>
      <c r="FC86" s="233"/>
      <c r="FD86" s="233"/>
      <c r="FE86" s="233"/>
      <c r="FF86" s="233"/>
      <c r="FG86" s="233"/>
      <c r="FH86" s="233"/>
      <c r="FI86" s="233"/>
      <c r="FJ86" s="233"/>
      <c r="FK86" s="234"/>
    </row>
    <row r="87" spans="1:186" ht="12" customHeight="1">
      <c r="A87" s="205" t="s">
        <v>23</v>
      </c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6"/>
      <c r="BZ87" s="79" t="s">
        <v>84</v>
      </c>
      <c r="CA87" s="80"/>
      <c r="CB87" s="80"/>
      <c r="CC87" s="80"/>
      <c r="CD87" s="80"/>
      <c r="CE87" s="80"/>
      <c r="CF87" s="81"/>
      <c r="CG87" s="73">
        <v>310</v>
      </c>
      <c r="CH87" s="74"/>
      <c r="CI87" s="74"/>
      <c r="CJ87" s="74"/>
      <c r="CK87" s="74"/>
      <c r="CL87" s="74"/>
      <c r="CM87" s="74"/>
      <c r="CN87" s="74"/>
      <c r="CO87" s="74"/>
      <c r="CP87" s="74"/>
      <c r="CQ87" s="75"/>
      <c r="CR87" s="235">
        <v>75400</v>
      </c>
      <c r="CS87" s="236"/>
      <c r="CT87" s="236"/>
      <c r="CU87" s="236"/>
      <c r="CV87" s="236"/>
      <c r="CW87" s="236"/>
      <c r="CX87" s="236"/>
      <c r="CY87" s="236"/>
      <c r="CZ87" s="236"/>
      <c r="DA87" s="236"/>
      <c r="DB87" s="236"/>
      <c r="DC87" s="236"/>
      <c r="DD87" s="236"/>
      <c r="DE87" s="236"/>
      <c r="DF87" s="236"/>
      <c r="DG87" s="236"/>
      <c r="DH87" s="236"/>
      <c r="DI87" s="237"/>
      <c r="DJ87" s="235">
        <v>339577.38</v>
      </c>
      <c r="DK87" s="236"/>
      <c r="DL87" s="236"/>
      <c r="DM87" s="236"/>
      <c r="DN87" s="236"/>
      <c r="DO87" s="236"/>
      <c r="DP87" s="236"/>
      <c r="DQ87" s="236"/>
      <c r="DR87" s="236"/>
      <c r="DS87" s="236"/>
      <c r="DT87" s="236"/>
      <c r="DU87" s="236"/>
      <c r="DV87" s="236"/>
      <c r="DW87" s="236"/>
      <c r="DX87" s="236"/>
      <c r="DY87" s="236"/>
      <c r="DZ87" s="236"/>
      <c r="EA87" s="237"/>
      <c r="EB87" s="235"/>
      <c r="EC87" s="236"/>
      <c r="ED87" s="236"/>
      <c r="EE87" s="236"/>
      <c r="EF87" s="236"/>
      <c r="EG87" s="236"/>
      <c r="EH87" s="236"/>
      <c r="EI87" s="236"/>
      <c r="EJ87" s="236"/>
      <c r="EK87" s="236"/>
      <c r="EL87" s="236"/>
      <c r="EM87" s="236"/>
      <c r="EN87" s="236"/>
      <c r="EO87" s="236"/>
      <c r="EP87" s="236"/>
      <c r="EQ87" s="236"/>
      <c r="ER87" s="236"/>
      <c r="ES87" s="237"/>
      <c r="ET87" s="241">
        <f>SUM(CR87:ES88)</f>
        <v>414977.38</v>
      </c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3"/>
    </row>
    <row r="88" spans="1:186" ht="12" customHeight="1">
      <c r="A88" s="209" t="s">
        <v>73</v>
      </c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10"/>
      <c r="BZ88" s="82"/>
      <c r="CA88" s="83"/>
      <c r="CB88" s="83"/>
      <c r="CC88" s="83"/>
      <c r="CD88" s="83"/>
      <c r="CE88" s="83"/>
      <c r="CF88" s="84"/>
      <c r="CG88" s="76"/>
      <c r="CH88" s="77"/>
      <c r="CI88" s="77"/>
      <c r="CJ88" s="77"/>
      <c r="CK88" s="77"/>
      <c r="CL88" s="77"/>
      <c r="CM88" s="77"/>
      <c r="CN88" s="77"/>
      <c r="CO88" s="77"/>
      <c r="CP88" s="77"/>
      <c r="CQ88" s="78"/>
      <c r="CR88" s="238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40"/>
      <c r="DJ88" s="238"/>
      <c r="DK88" s="239"/>
      <c r="DL88" s="239"/>
      <c r="DM88" s="239"/>
      <c r="DN88" s="239"/>
      <c r="DO88" s="239"/>
      <c r="DP88" s="239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40"/>
      <c r="EB88" s="238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  <c r="ES88" s="240"/>
      <c r="ET88" s="244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6"/>
    </row>
    <row r="89" spans="1:186" ht="15" customHeight="1">
      <c r="A89" s="211" t="s">
        <v>74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2"/>
      <c r="BZ89" s="65" t="s">
        <v>85</v>
      </c>
      <c r="CA89" s="66"/>
      <c r="CB89" s="66"/>
      <c r="CC89" s="66"/>
      <c r="CD89" s="66"/>
      <c r="CE89" s="66"/>
      <c r="CF89" s="66"/>
      <c r="CG89" s="97">
        <v>410</v>
      </c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250">
        <v>75400</v>
      </c>
      <c r="CS89" s="250"/>
      <c r="CT89" s="250"/>
      <c r="CU89" s="250"/>
      <c r="CV89" s="250"/>
      <c r="CW89" s="250"/>
      <c r="CX89" s="250"/>
      <c r="CY89" s="250"/>
      <c r="CZ89" s="250"/>
      <c r="DA89" s="250"/>
      <c r="DB89" s="250"/>
      <c r="DC89" s="250"/>
      <c r="DD89" s="250"/>
      <c r="DE89" s="250"/>
      <c r="DF89" s="250"/>
      <c r="DG89" s="250"/>
      <c r="DH89" s="250"/>
      <c r="DI89" s="250"/>
      <c r="DJ89" s="250">
        <v>617499.06000000006</v>
      </c>
      <c r="DK89" s="250"/>
      <c r="DL89" s="250"/>
      <c r="DM89" s="250"/>
      <c r="DN89" s="250"/>
      <c r="DO89" s="250"/>
      <c r="DP89" s="250"/>
      <c r="DQ89" s="250"/>
      <c r="DR89" s="250"/>
      <c r="DS89" s="250"/>
      <c r="DT89" s="250"/>
      <c r="DU89" s="250"/>
      <c r="DV89" s="250"/>
      <c r="DW89" s="250"/>
      <c r="DX89" s="250"/>
      <c r="DY89" s="250"/>
      <c r="DZ89" s="250"/>
      <c r="EA89" s="250"/>
      <c r="EB89" s="250"/>
      <c r="EC89" s="250"/>
      <c r="ED89" s="250"/>
      <c r="EE89" s="250"/>
      <c r="EF89" s="250"/>
      <c r="EG89" s="250"/>
      <c r="EH89" s="250"/>
      <c r="EI89" s="250"/>
      <c r="EJ89" s="250"/>
      <c r="EK89" s="250"/>
      <c r="EL89" s="250"/>
      <c r="EM89" s="250"/>
      <c r="EN89" s="250"/>
      <c r="EO89" s="250"/>
      <c r="EP89" s="250"/>
      <c r="EQ89" s="250"/>
      <c r="ER89" s="250"/>
      <c r="ES89" s="250"/>
      <c r="ET89" s="233">
        <f>SUM(CR89:ES89)</f>
        <v>692899.06</v>
      </c>
      <c r="EU89" s="233"/>
      <c r="EV89" s="233"/>
      <c r="EW89" s="233"/>
      <c r="EX89" s="233"/>
      <c r="EY89" s="233"/>
      <c r="EZ89" s="233"/>
      <c r="FA89" s="233"/>
      <c r="FB89" s="233"/>
      <c r="FC89" s="233"/>
      <c r="FD89" s="233"/>
      <c r="FE89" s="233"/>
      <c r="FF89" s="233"/>
      <c r="FG89" s="233"/>
      <c r="FH89" s="233"/>
      <c r="FI89" s="233"/>
      <c r="FJ89" s="233"/>
      <c r="FK89" s="234"/>
    </row>
    <row r="90" spans="1:186" ht="15" customHeight="1">
      <c r="A90" s="213" t="s">
        <v>75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4"/>
      <c r="BZ90" s="65" t="s">
        <v>86</v>
      </c>
      <c r="CA90" s="66"/>
      <c r="CB90" s="66"/>
      <c r="CC90" s="66"/>
      <c r="CD90" s="66"/>
      <c r="CE90" s="66"/>
      <c r="CF90" s="66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233">
        <f>CR91-CR93</f>
        <v>0</v>
      </c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>
        <f>DJ91-DJ93</f>
        <v>0</v>
      </c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33"/>
      <c r="DW90" s="233"/>
      <c r="DX90" s="233"/>
      <c r="DY90" s="233"/>
      <c r="DZ90" s="233"/>
      <c r="EA90" s="233"/>
      <c r="EB90" s="233">
        <f>EB91-EB93</f>
        <v>0</v>
      </c>
      <c r="EC90" s="233"/>
      <c r="ED90" s="233"/>
      <c r="EE90" s="233"/>
      <c r="EF90" s="233"/>
      <c r="EG90" s="233"/>
      <c r="EH90" s="233"/>
      <c r="EI90" s="233"/>
      <c r="EJ90" s="233"/>
      <c r="EK90" s="233"/>
      <c r="EL90" s="233"/>
      <c r="EM90" s="233"/>
      <c r="EN90" s="233"/>
      <c r="EO90" s="233"/>
      <c r="EP90" s="233"/>
      <c r="EQ90" s="233"/>
      <c r="ER90" s="233"/>
      <c r="ES90" s="233"/>
      <c r="ET90" s="233">
        <f>SUM(CR90:ES90)</f>
        <v>0</v>
      </c>
      <c r="EU90" s="233"/>
      <c r="EV90" s="233"/>
      <c r="EW90" s="233"/>
      <c r="EX90" s="233"/>
      <c r="EY90" s="233"/>
      <c r="EZ90" s="233"/>
      <c r="FA90" s="233"/>
      <c r="FB90" s="233"/>
      <c r="FC90" s="233"/>
      <c r="FD90" s="233"/>
      <c r="FE90" s="233"/>
      <c r="FF90" s="233"/>
      <c r="FG90" s="233"/>
      <c r="FH90" s="233"/>
      <c r="FI90" s="233"/>
      <c r="FJ90" s="233"/>
      <c r="FK90" s="234"/>
    </row>
    <row r="91" spans="1:186" ht="12" customHeight="1">
      <c r="A91" s="205" t="s">
        <v>23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6"/>
      <c r="BZ91" s="79" t="s">
        <v>87</v>
      </c>
      <c r="CA91" s="80"/>
      <c r="CB91" s="80"/>
      <c r="CC91" s="80"/>
      <c r="CD91" s="80"/>
      <c r="CE91" s="80"/>
      <c r="CF91" s="81"/>
      <c r="CG91" s="73">
        <v>320</v>
      </c>
      <c r="CH91" s="74"/>
      <c r="CI91" s="74"/>
      <c r="CJ91" s="74"/>
      <c r="CK91" s="74"/>
      <c r="CL91" s="74"/>
      <c r="CM91" s="74"/>
      <c r="CN91" s="74"/>
      <c r="CO91" s="74"/>
      <c r="CP91" s="74"/>
      <c r="CQ91" s="75"/>
      <c r="CR91" s="235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7"/>
      <c r="DJ91" s="235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36"/>
      <c r="DX91" s="236"/>
      <c r="DY91" s="236"/>
      <c r="DZ91" s="236"/>
      <c r="EA91" s="237"/>
      <c r="EB91" s="235"/>
      <c r="EC91" s="236"/>
      <c r="ED91" s="236"/>
      <c r="EE91" s="236"/>
      <c r="EF91" s="236"/>
      <c r="EG91" s="236"/>
      <c r="EH91" s="236"/>
      <c r="EI91" s="236"/>
      <c r="EJ91" s="236"/>
      <c r="EK91" s="236"/>
      <c r="EL91" s="236"/>
      <c r="EM91" s="236"/>
      <c r="EN91" s="236"/>
      <c r="EO91" s="236"/>
      <c r="EP91" s="236"/>
      <c r="EQ91" s="236"/>
      <c r="ER91" s="236"/>
      <c r="ES91" s="237"/>
      <c r="ET91" s="241">
        <f>SUM(CR91:ES92)</f>
        <v>0</v>
      </c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3"/>
    </row>
    <row r="92" spans="1:186" ht="12" customHeight="1">
      <c r="A92" s="209" t="s">
        <v>76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10"/>
      <c r="BZ92" s="82"/>
      <c r="CA92" s="83"/>
      <c r="CB92" s="83"/>
      <c r="CC92" s="83"/>
      <c r="CD92" s="83"/>
      <c r="CE92" s="83"/>
      <c r="CF92" s="84"/>
      <c r="CG92" s="76"/>
      <c r="CH92" s="77"/>
      <c r="CI92" s="77"/>
      <c r="CJ92" s="77"/>
      <c r="CK92" s="77"/>
      <c r="CL92" s="77"/>
      <c r="CM92" s="77"/>
      <c r="CN92" s="77"/>
      <c r="CO92" s="77"/>
      <c r="CP92" s="77"/>
      <c r="CQ92" s="78"/>
      <c r="CR92" s="238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40"/>
      <c r="DJ92" s="238"/>
      <c r="DK92" s="239"/>
      <c r="DL92" s="239"/>
      <c r="DM92" s="239"/>
      <c r="DN92" s="239"/>
      <c r="DO92" s="239"/>
      <c r="DP92" s="239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40"/>
      <c r="EB92" s="238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  <c r="ES92" s="240"/>
      <c r="ET92" s="244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6"/>
    </row>
    <row r="93" spans="1:186" ht="15" customHeight="1">
      <c r="A93" s="211" t="s">
        <v>77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2"/>
      <c r="BZ93" s="65" t="s">
        <v>88</v>
      </c>
      <c r="CA93" s="66"/>
      <c r="CB93" s="66"/>
      <c r="CC93" s="66"/>
      <c r="CD93" s="66"/>
      <c r="CE93" s="66"/>
      <c r="CF93" s="66"/>
      <c r="CG93" s="97">
        <v>420</v>
      </c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250"/>
      <c r="CS93" s="250"/>
      <c r="CT93" s="250"/>
      <c r="CU93" s="250"/>
      <c r="CV93" s="250"/>
      <c r="CW93" s="250"/>
      <c r="CX93" s="250"/>
      <c r="CY93" s="250"/>
      <c r="CZ93" s="250"/>
      <c r="DA93" s="250"/>
      <c r="DB93" s="250"/>
      <c r="DC93" s="250"/>
      <c r="DD93" s="250"/>
      <c r="DE93" s="250"/>
      <c r="DF93" s="250"/>
      <c r="DG93" s="250"/>
      <c r="DH93" s="250"/>
      <c r="DI93" s="250"/>
      <c r="DJ93" s="250"/>
      <c r="DK93" s="250"/>
      <c r="DL93" s="250"/>
      <c r="DM93" s="250"/>
      <c r="DN93" s="250"/>
      <c r="DO93" s="250"/>
      <c r="DP93" s="250"/>
      <c r="DQ93" s="250"/>
      <c r="DR93" s="250"/>
      <c r="DS93" s="250"/>
      <c r="DT93" s="250"/>
      <c r="DU93" s="250"/>
      <c r="DV93" s="250"/>
      <c r="DW93" s="250"/>
      <c r="DX93" s="250"/>
      <c r="DY93" s="250"/>
      <c r="DZ93" s="250"/>
      <c r="EA93" s="250"/>
      <c r="EB93" s="250"/>
      <c r="EC93" s="250"/>
      <c r="ED93" s="250"/>
      <c r="EE93" s="250"/>
      <c r="EF93" s="250"/>
      <c r="EG93" s="250"/>
      <c r="EH93" s="250"/>
      <c r="EI93" s="250"/>
      <c r="EJ93" s="250"/>
      <c r="EK93" s="250"/>
      <c r="EL93" s="250"/>
      <c r="EM93" s="250"/>
      <c r="EN93" s="250"/>
      <c r="EO93" s="250"/>
      <c r="EP93" s="250"/>
      <c r="EQ93" s="250"/>
      <c r="ER93" s="250"/>
      <c r="ES93" s="250"/>
      <c r="ET93" s="233">
        <f>SUM(CR93:ES93)</f>
        <v>0</v>
      </c>
      <c r="EU93" s="233"/>
      <c r="EV93" s="233"/>
      <c r="EW93" s="233"/>
      <c r="EX93" s="233"/>
      <c r="EY93" s="233"/>
      <c r="EZ93" s="233"/>
      <c r="FA93" s="233"/>
      <c r="FB93" s="233"/>
      <c r="FC93" s="233"/>
      <c r="FD93" s="233"/>
      <c r="FE93" s="233"/>
      <c r="FF93" s="233"/>
      <c r="FG93" s="233"/>
      <c r="FH93" s="233"/>
      <c r="FI93" s="233"/>
      <c r="FJ93" s="233"/>
      <c r="FK93" s="234"/>
    </row>
    <row r="94" spans="1:186" ht="15" customHeight="1">
      <c r="A94" s="213" t="s">
        <v>72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4"/>
      <c r="BZ94" s="65" t="s">
        <v>89</v>
      </c>
      <c r="CA94" s="66"/>
      <c r="CB94" s="66"/>
      <c r="CC94" s="66"/>
      <c r="CD94" s="66"/>
      <c r="CE94" s="66"/>
      <c r="CF94" s="66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233">
        <f>CR95-CR97</f>
        <v>0</v>
      </c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>
        <f>DJ95-DJ97</f>
        <v>0</v>
      </c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33"/>
      <c r="DW94" s="233"/>
      <c r="DX94" s="233"/>
      <c r="DY94" s="233"/>
      <c r="DZ94" s="233"/>
      <c r="EA94" s="233"/>
      <c r="EB94" s="233">
        <f>EB95-EB97</f>
        <v>0</v>
      </c>
      <c r="EC94" s="233"/>
      <c r="ED94" s="233"/>
      <c r="EE94" s="233"/>
      <c r="EF94" s="233"/>
      <c r="EG94" s="233"/>
      <c r="EH94" s="233"/>
      <c r="EI94" s="233"/>
      <c r="EJ94" s="233"/>
      <c r="EK94" s="233"/>
      <c r="EL94" s="233"/>
      <c r="EM94" s="233"/>
      <c r="EN94" s="233"/>
      <c r="EO94" s="233"/>
      <c r="EP94" s="233"/>
      <c r="EQ94" s="233"/>
      <c r="ER94" s="233"/>
      <c r="ES94" s="233"/>
      <c r="ET94" s="233">
        <f>SUM(CR94:ES94)</f>
        <v>0</v>
      </c>
      <c r="EU94" s="233"/>
      <c r="EV94" s="233"/>
      <c r="EW94" s="233"/>
      <c r="EX94" s="233"/>
      <c r="EY94" s="233"/>
      <c r="EZ94" s="233"/>
      <c r="FA94" s="233"/>
      <c r="FB94" s="233"/>
      <c r="FC94" s="233"/>
      <c r="FD94" s="233"/>
      <c r="FE94" s="233"/>
      <c r="FF94" s="233"/>
      <c r="FG94" s="233"/>
      <c r="FH94" s="233"/>
      <c r="FI94" s="233"/>
      <c r="FJ94" s="233"/>
      <c r="FK94" s="234"/>
    </row>
    <row r="95" spans="1:186" ht="12" customHeight="1">
      <c r="A95" s="205" t="s">
        <v>23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6"/>
      <c r="BZ95" s="79" t="s">
        <v>90</v>
      </c>
      <c r="CA95" s="80"/>
      <c r="CB95" s="80"/>
      <c r="CC95" s="80"/>
      <c r="CD95" s="80"/>
      <c r="CE95" s="80"/>
      <c r="CF95" s="81"/>
      <c r="CG95" s="73">
        <v>330</v>
      </c>
      <c r="CH95" s="74"/>
      <c r="CI95" s="74"/>
      <c r="CJ95" s="74"/>
      <c r="CK95" s="74"/>
      <c r="CL95" s="74"/>
      <c r="CM95" s="74"/>
      <c r="CN95" s="74"/>
      <c r="CO95" s="74"/>
      <c r="CP95" s="74"/>
      <c r="CQ95" s="75"/>
      <c r="CR95" s="235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7"/>
      <c r="DJ95" s="235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36"/>
      <c r="DX95" s="236"/>
      <c r="DY95" s="236"/>
      <c r="DZ95" s="236"/>
      <c r="EA95" s="237"/>
      <c r="EB95" s="235"/>
      <c r="EC95" s="236"/>
      <c r="ED95" s="236"/>
      <c r="EE95" s="236"/>
      <c r="EF95" s="236"/>
      <c r="EG95" s="236"/>
      <c r="EH95" s="236"/>
      <c r="EI95" s="236"/>
      <c r="EJ95" s="236"/>
      <c r="EK95" s="236"/>
      <c r="EL95" s="236"/>
      <c r="EM95" s="236"/>
      <c r="EN95" s="236"/>
      <c r="EO95" s="236"/>
      <c r="EP95" s="236"/>
      <c r="EQ95" s="236"/>
      <c r="ER95" s="236"/>
      <c r="ES95" s="237"/>
      <c r="ET95" s="241">
        <f>SUM(CR95:ES96)</f>
        <v>0</v>
      </c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3"/>
    </row>
    <row r="96" spans="1:186" ht="12" customHeight="1">
      <c r="A96" s="209" t="s">
        <v>78</v>
      </c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10"/>
      <c r="BZ96" s="82"/>
      <c r="CA96" s="83"/>
      <c r="CB96" s="83"/>
      <c r="CC96" s="83"/>
      <c r="CD96" s="83"/>
      <c r="CE96" s="83"/>
      <c r="CF96" s="84"/>
      <c r="CG96" s="76"/>
      <c r="CH96" s="77"/>
      <c r="CI96" s="77"/>
      <c r="CJ96" s="77"/>
      <c r="CK96" s="77"/>
      <c r="CL96" s="77"/>
      <c r="CM96" s="77"/>
      <c r="CN96" s="77"/>
      <c r="CO96" s="77"/>
      <c r="CP96" s="77"/>
      <c r="CQ96" s="78"/>
      <c r="CR96" s="238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40"/>
      <c r="DJ96" s="238"/>
      <c r="DK96" s="239"/>
      <c r="DL96" s="239"/>
      <c r="DM96" s="239"/>
      <c r="DN96" s="239"/>
      <c r="DO96" s="239"/>
      <c r="DP96" s="239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40"/>
      <c r="EB96" s="238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  <c r="ES96" s="240"/>
      <c r="ET96" s="244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6"/>
    </row>
    <row r="97" spans="1:194" ht="15" customHeight="1">
      <c r="A97" s="211" t="s">
        <v>79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2"/>
      <c r="BZ97" s="65" t="s">
        <v>91</v>
      </c>
      <c r="CA97" s="66"/>
      <c r="CB97" s="66"/>
      <c r="CC97" s="66"/>
      <c r="CD97" s="66"/>
      <c r="CE97" s="66"/>
      <c r="CF97" s="66"/>
      <c r="CG97" s="97">
        <v>430</v>
      </c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250"/>
      <c r="CS97" s="250"/>
      <c r="CT97" s="250"/>
      <c r="CU97" s="250"/>
      <c r="CV97" s="250"/>
      <c r="CW97" s="250"/>
      <c r="CX97" s="250"/>
      <c r="CY97" s="250"/>
      <c r="CZ97" s="250"/>
      <c r="DA97" s="250"/>
      <c r="DB97" s="250"/>
      <c r="DC97" s="250"/>
      <c r="DD97" s="250"/>
      <c r="DE97" s="250"/>
      <c r="DF97" s="250"/>
      <c r="DG97" s="250"/>
      <c r="DH97" s="250"/>
      <c r="DI97" s="250"/>
      <c r="DJ97" s="250"/>
      <c r="DK97" s="250"/>
      <c r="DL97" s="250"/>
      <c r="DM97" s="250"/>
      <c r="DN97" s="250"/>
      <c r="DO97" s="250"/>
      <c r="DP97" s="250"/>
      <c r="DQ97" s="250"/>
      <c r="DR97" s="250"/>
      <c r="DS97" s="250"/>
      <c r="DT97" s="250"/>
      <c r="DU97" s="250"/>
      <c r="DV97" s="250"/>
      <c r="DW97" s="250"/>
      <c r="DX97" s="250"/>
      <c r="DY97" s="250"/>
      <c r="DZ97" s="250"/>
      <c r="EA97" s="250"/>
      <c r="EB97" s="250"/>
      <c r="EC97" s="250"/>
      <c r="ED97" s="250"/>
      <c r="EE97" s="250"/>
      <c r="EF97" s="250"/>
      <c r="EG97" s="250"/>
      <c r="EH97" s="250"/>
      <c r="EI97" s="250"/>
      <c r="EJ97" s="250"/>
      <c r="EK97" s="250"/>
      <c r="EL97" s="250"/>
      <c r="EM97" s="250"/>
      <c r="EN97" s="250"/>
      <c r="EO97" s="250"/>
      <c r="EP97" s="250"/>
      <c r="EQ97" s="250"/>
      <c r="ER97" s="250"/>
      <c r="ES97" s="250"/>
      <c r="ET97" s="233">
        <f>SUM(CR97:ES97)</f>
        <v>0</v>
      </c>
      <c r="EU97" s="233"/>
      <c r="EV97" s="233"/>
      <c r="EW97" s="233"/>
      <c r="EX97" s="233"/>
      <c r="EY97" s="233"/>
      <c r="EZ97" s="233"/>
      <c r="FA97" s="233"/>
      <c r="FB97" s="233"/>
      <c r="FC97" s="233"/>
      <c r="FD97" s="233"/>
      <c r="FE97" s="233"/>
      <c r="FF97" s="233"/>
      <c r="FG97" s="233"/>
      <c r="FH97" s="233"/>
      <c r="FI97" s="233"/>
      <c r="FJ97" s="233"/>
      <c r="FK97" s="234"/>
    </row>
    <row r="98" spans="1:194" ht="15" customHeight="1">
      <c r="A98" s="213" t="s">
        <v>80</v>
      </c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4"/>
      <c r="BZ98" s="65" t="s">
        <v>92</v>
      </c>
      <c r="CA98" s="66"/>
      <c r="CB98" s="66"/>
      <c r="CC98" s="66"/>
      <c r="CD98" s="66"/>
      <c r="CE98" s="66"/>
      <c r="CF98" s="66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233">
        <f>CR99-CR101</f>
        <v>48427.31</v>
      </c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>
        <f>DJ99-DJ101</f>
        <v>38767.030000000261</v>
      </c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33"/>
      <c r="DW98" s="233"/>
      <c r="DX98" s="233"/>
      <c r="DY98" s="233"/>
      <c r="DZ98" s="233"/>
      <c r="EA98" s="233"/>
      <c r="EB98" s="233">
        <f>EB99-EB101</f>
        <v>0</v>
      </c>
      <c r="EC98" s="233"/>
      <c r="ED98" s="233"/>
      <c r="EE98" s="233"/>
      <c r="EF98" s="233"/>
      <c r="EG98" s="233"/>
      <c r="EH98" s="233"/>
      <c r="EI98" s="233"/>
      <c r="EJ98" s="233"/>
      <c r="EK98" s="233"/>
      <c r="EL98" s="233"/>
      <c r="EM98" s="233"/>
      <c r="EN98" s="233"/>
      <c r="EO98" s="233"/>
      <c r="EP98" s="233"/>
      <c r="EQ98" s="233"/>
      <c r="ER98" s="233"/>
      <c r="ES98" s="233"/>
      <c r="ET98" s="233">
        <f>SUM(CR98:ES98)</f>
        <v>87194.340000000258</v>
      </c>
      <c r="EU98" s="233"/>
      <c r="EV98" s="233"/>
      <c r="EW98" s="233"/>
      <c r="EX98" s="233"/>
      <c r="EY98" s="233"/>
      <c r="EZ98" s="233"/>
      <c r="FA98" s="233"/>
      <c r="FB98" s="233"/>
      <c r="FC98" s="233"/>
      <c r="FD98" s="233"/>
      <c r="FE98" s="233"/>
      <c r="FF98" s="233"/>
      <c r="FG98" s="233"/>
      <c r="FH98" s="233"/>
      <c r="FI98" s="233"/>
      <c r="FJ98" s="233"/>
      <c r="FK98" s="234"/>
    </row>
    <row r="99" spans="1:194" ht="12" customHeight="1">
      <c r="A99" s="205" t="s">
        <v>23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6"/>
      <c r="BZ99" s="79" t="s">
        <v>93</v>
      </c>
      <c r="CA99" s="80"/>
      <c r="CB99" s="80"/>
      <c r="CC99" s="80"/>
      <c r="CD99" s="80"/>
      <c r="CE99" s="80"/>
      <c r="CF99" s="81"/>
      <c r="CG99" s="73">
        <v>340</v>
      </c>
      <c r="CH99" s="74"/>
      <c r="CI99" s="74"/>
      <c r="CJ99" s="74"/>
      <c r="CK99" s="74"/>
      <c r="CL99" s="74"/>
      <c r="CM99" s="74"/>
      <c r="CN99" s="74"/>
      <c r="CO99" s="74"/>
      <c r="CP99" s="74"/>
      <c r="CQ99" s="75"/>
      <c r="CR99" s="235">
        <v>214475.76</v>
      </c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7"/>
      <c r="DJ99" s="235">
        <v>4644638.91</v>
      </c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36"/>
      <c r="DX99" s="236"/>
      <c r="DY99" s="236"/>
      <c r="DZ99" s="236"/>
      <c r="EA99" s="237"/>
      <c r="EB99" s="235"/>
      <c r="EC99" s="236"/>
      <c r="ED99" s="236"/>
      <c r="EE99" s="236"/>
      <c r="EF99" s="236"/>
      <c r="EG99" s="236"/>
      <c r="EH99" s="236"/>
      <c r="EI99" s="236"/>
      <c r="EJ99" s="236"/>
      <c r="EK99" s="236"/>
      <c r="EL99" s="236"/>
      <c r="EM99" s="236"/>
      <c r="EN99" s="236"/>
      <c r="EO99" s="236"/>
      <c r="EP99" s="236"/>
      <c r="EQ99" s="236"/>
      <c r="ER99" s="236"/>
      <c r="ES99" s="237"/>
      <c r="ET99" s="241">
        <f>SUM(CR99:ES100)</f>
        <v>4859114.67</v>
      </c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3"/>
    </row>
    <row r="100" spans="1:194" ht="12" customHeight="1">
      <c r="A100" s="209" t="s">
        <v>81</v>
      </c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10"/>
      <c r="BZ100" s="82"/>
      <c r="CA100" s="83"/>
      <c r="CB100" s="83"/>
      <c r="CC100" s="83"/>
      <c r="CD100" s="83"/>
      <c r="CE100" s="83"/>
      <c r="CF100" s="84"/>
      <c r="CG100" s="76"/>
      <c r="CH100" s="77"/>
      <c r="CI100" s="77"/>
      <c r="CJ100" s="77"/>
      <c r="CK100" s="77"/>
      <c r="CL100" s="77"/>
      <c r="CM100" s="77"/>
      <c r="CN100" s="77"/>
      <c r="CO100" s="77"/>
      <c r="CP100" s="77"/>
      <c r="CQ100" s="78"/>
      <c r="CR100" s="238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40"/>
      <c r="DJ100" s="238"/>
      <c r="DK100" s="239"/>
      <c r="DL100" s="239"/>
      <c r="DM100" s="239"/>
      <c r="DN100" s="239"/>
      <c r="DO100" s="239"/>
      <c r="DP100" s="239"/>
      <c r="DQ100" s="239"/>
      <c r="DR100" s="239"/>
      <c r="DS100" s="239"/>
      <c r="DT100" s="239"/>
      <c r="DU100" s="239"/>
      <c r="DV100" s="239"/>
      <c r="DW100" s="239"/>
      <c r="DX100" s="239"/>
      <c r="DY100" s="239"/>
      <c r="DZ100" s="239"/>
      <c r="EA100" s="240"/>
      <c r="EB100" s="238"/>
      <c r="EC100" s="239"/>
      <c r="ED100" s="239"/>
      <c r="EE100" s="239"/>
      <c r="EF100" s="239"/>
      <c r="EG100" s="239"/>
      <c r="EH100" s="239"/>
      <c r="EI100" s="239"/>
      <c r="EJ100" s="239"/>
      <c r="EK100" s="239"/>
      <c r="EL100" s="239"/>
      <c r="EM100" s="239"/>
      <c r="EN100" s="239"/>
      <c r="EO100" s="239"/>
      <c r="EP100" s="239"/>
      <c r="EQ100" s="239"/>
      <c r="ER100" s="239"/>
      <c r="ES100" s="240"/>
      <c r="ET100" s="244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6"/>
    </row>
    <row r="101" spans="1:194" ht="15" customHeight="1">
      <c r="A101" s="211" t="s">
        <v>82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2"/>
      <c r="BZ101" s="65" t="s">
        <v>94</v>
      </c>
      <c r="CA101" s="66"/>
      <c r="CB101" s="66"/>
      <c r="CC101" s="66"/>
      <c r="CD101" s="66"/>
      <c r="CE101" s="66"/>
      <c r="CF101" s="66"/>
      <c r="CG101" s="97">
        <v>440</v>
      </c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250">
        <v>166048.45000000001</v>
      </c>
      <c r="CS101" s="250"/>
      <c r="CT101" s="250"/>
      <c r="CU101" s="250"/>
      <c r="CV101" s="250"/>
      <c r="CW101" s="250"/>
      <c r="CX101" s="250"/>
      <c r="CY101" s="250"/>
      <c r="CZ101" s="250"/>
      <c r="DA101" s="250"/>
      <c r="DB101" s="250"/>
      <c r="DC101" s="250"/>
      <c r="DD101" s="250"/>
      <c r="DE101" s="250"/>
      <c r="DF101" s="250"/>
      <c r="DG101" s="250"/>
      <c r="DH101" s="250"/>
      <c r="DI101" s="250"/>
      <c r="DJ101" s="250">
        <v>4605871.88</v>
      </c>
      <c r="DK101" s="250"/>
      <c r="DL101" s="250"/>
      <c r="DM101" s="250"/>
      <c r="DN101" s="250"/>
      <c r="DO101" s="250"/>
      <c r="DP101" s="250"/>
      <c r="DQ101" s="250"/>
      <c r="DR101" s="250"/>
      <c r="DS101" s="250"/>
      <c r="DT101" s="250"/>
      <c r="DU101" s="250"/>
      <c r="DV101" s="250"/>
      <c r="DW101" s="250"/>
      <c r="DX101" s="250"/>
      <c r="DY101" s="250"/>
      <c r="DZ101" s="250"/>
      <c r="EA101" s="250"/>
      <c r="EB101" s="250"/>
      <c r="EC101" s="250"/>
      <c r="ED101" s="250"/>
      <c r="EE101" s="250"/>
      <c r="EF101" s="250"/>
      <c r="EG101" s="250"/>
      <c r="EH101" s="250"/>
      <c r="EI101" s="250"/>
      <c r="EJ101" s="250"/>
      <c r="EK101" s="250"/>
      <c r="EL101" s="250"/>
      <c r="EM101" s="250"/>
      <c r="EN101" s="250"/>
      <c r="EO101" s="250"/>
      <c r="EP101" s="250"/>
      <c r="EQ101" s="250"/>
      <c r="ER101" s="250"/>
      <c r="ES101" s="250"/>
      <c r="ET101" s="233">
        <f>SUM(CR101:ES101)</f>
        <v>4771920.33</v>
      </c>
      <c r="EU101" s="233"/>
      <c r="EV101" s="233"/>
      <c r="EW101" s="233"/>
      <c r="EX101" s="233"/>
      <c r="EY101" s="233"/>
      <c r="EZ101" s="233"/>
      <c r="FA101" s="233"/>
      <c r="FB101" s="233"/>
      <c r="FC101" s="233"/>
      <c r="FD101" s="233"/>
      <c r="FE101" s="233"/>
      <c r="FF101" s="233"/>
      <c r="FG101" s="233"/>
      <c r="FH101" s="233"/>
      <c r="FI101" s="233"/>
      <c r="FJ101" s="233"/>
      <c r="FK101" s="234"/>
    </row>
    <row r="102" spans="1:194" ht="15" customHeight="1">
      <c r="A102" s="213" t="s">
        <v>202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4"/>
      <c r="BZ102" s="65" t="s">
        <v>203</v>
      </c>
      <c r="CA102" s="66"/>
      <c r="CB102" s="66"/>
      <c r="CC102" s="66"/>
      <c r="CD102" s="66"/>
      <c r="CE102" s="66"/>
      <c r="CF102" s="66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233">
        <f>CR103-CR105</f>
        <v>0</v>
      </c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>
        <f>DJ103-DJ105</f>
        <v>0</v>
      </c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33"/>
      <c r="DW102" s="233"/>
      <c r="DX102" s="233"/>
      <c r="DY102" s="233"/>
      <c r="DZ102" s="233"/>
      <c r="EA102" s="233"/>
      <c r="EB102" s="233">
        <f>EB103-EB105</f>
        <v>0</v>
      </c>
      <c r="EC102" s="233"/>
      <c r="ED102" s="233"/>
      <c r="EE102" s="233"/>
      <c r="EF102" s="233"/>
      <c r="EG102" s="233"/>
      <c r="EH102" s="233"/>
      <c r="EI102" s="233"/>
      <c r="EJ102" s="233"/>
      <c r="EK102" s="233"/>
      <c r="EL102" s="233"/>
      <c r="EM102" s="233"/>
      <c r="EN102" s="233"/>
      <c r="EO102" s="233"/>
      <c r="EP102" s="233"/>
      <c r="EQ102" s="233"/>
      <c r="ER102" s="233"/>
      <c r="ES102" s="233"/>
      <c r="ET102" s="233">
        <f>SUM(CR102:ES102)</f>
        <v>0</v>
      </c>
      <c r="EU102" s="233"/>
      <c r="EV102" s="233"/>
      <c r="EW102" s="233"/>
      <c r="EX102" s="233"/>
      <c r="EY102" s="233"/>
      <c r="EZ102" s="233"/>
      <c r="FA102" s="233"/>
      <c r="FB102" s="233"/>
      <c r="FC102" s="233"/>
      <c r="FD102" s="233"/>
      <c r="FE102" s="233"/>
      <c r="FF102" s="233"/>
      <c r="FG102" s="233"/>
      <c r="FH102" s="233"/>
      <c r="FI102" s="233"/>
      <c r="FJ102" s="233"/>
      <c r="FK102" s="234"/>
    </row>
    <row r="103" spans="1:194" ht="12" customHeight="1">
      <c r="A103" s="205" t="s">
        <v>23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6"/>
      <c r="BZ103" s="79" t="s">
        <v>206</v>
      </c>
      <c r="CA103" s="80"/>
      <c r="CB103" s="80"/>
      <c r="CC103" s="80"/>
      <c r="CD103" s="80"/>
      <c r="CE103" s="80"/>
      <c r="CF103" s="81"/>
      <c r="CG103" s="73" t="s">
        <v>208</v>
      </c>
      <c r="CH103" s="74"/>
      <c r="CI103" s="74"/>
      <c r="CJ103" s="74"/>
      <c r="CK103" s="74"/>
      <c r="CL103" s="74"/>
      <c r="CM103" s="74"/>
      <c r="CN103" s="74"/>
      <c r="CO103" s="74"/>
      <c r="CP103" s="74"/>
      <c r="CQ103" s="75"/>
      <c r="CR103" s="235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7"/>
      <c r="DJ103" s="235">
        <v>2748581.32</v>
      </c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36"/>
      <c r="DW103" s="236"/>
      <c r="DX103" s="236"/>
      <c r="DY103" s="236"/>
      <c r="DZ103" s="236"/>
      <c r="EA103" s="237"/>
      <c r="EB103" s="235"/>
      <c r="EC103" s="236"/>
      <c r="ED103" s="236"/>
      <c r="EE103" s="236"/>
      <c r="EF103" s="236"/>
      <c r="EG103" s="236"/>
      <c r="EH103" s="236"/>
      <c r="EI103" s="236"/>
      <c r="EJ103" s="236"/>
      <c r="EK103" s="236"/>
      <c r="EL103" s="236"/>
      <c r="EM103" s="236"/>
      <c r="EN103" s="236"/>
      <c r="EO103" s="236"/>
      <c r="EP103" s="236"/>
      <c r="EQ103" s="236"/>
      <c r="ER103" s="236"/>
      <c r="ES103" s="237"/>
      <c r="ET103" s="241">
        <f>SUM(CR103:ES104)</f>
        <v>2748581.32</v>
      </c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3"/>
    </row>
    <row r="104" spans="1:194" ht="12" customHeight="1">
      <c r="A104" s="209" t="s">
        <v>204</v>
      </c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10"/>
      <c r="BZ104" s="82"/>
      <c r="CA104" s="83"/>
      <c r="CB104" s="83"/>
      <c r="CC104" s="83"/>
      <c r="CD104" s="83"/>
      <c r="CE104" s="83"/>
      <c r="CF104" s="84"/>
      <c r="CG104" s="76"/>
      <c r="CH104" s="77"/>
      <c r="CI104" s="77"/>
      <c r="CJ104" s="77"/>
      <c r="CK104" s="77"/>
      <c r="CL104" s="77"/>
      <c r="CM104" s="77"/>
      <c r="CN104" s="77"/>
      <c r="CO104" s="77"/>
      <c r="CP104" s="77"/>
      <c r="CQ104" s="78"/>
      <c r="CR104" s="238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40"/>
      <c r="DJ104" s="238"/>
      <c r="DK104" s="239"/>
      <c r="DL104" s="239"/>
      <c r="DM104" s="239"/>
      <c r="DN104" s="239"/>
      <c r="DO104" s="239"/>
      <c r="DP104" s="239"/>
      <c r="DQ104" s="239"/>
      <c r="DR104" s="239"/>
      <c r="DS104" s="239"/>
      <c r="DT104" s="239"/>
      <c r="DU104" s="239"/>
      <c r="DV104" s="239"/>
      <c r="DW104" s="239"/>
      <c r="DX104" s="239"/>
      <c r="DY104" s="239"/>
      <c r="DZ104" s="239"/>
      <c r="EA104" s="240"/>
      <c r="EB104" s="238"/>
      <c r="EC104" s="239"/>
      <c r="ED104" s="239"/>
      <c r="EE104" s="239"/>
      <c r="EF104" s="239"/>
      <c r="EG104" s="239"/>
      <c r="EH104" s="239"/>
      <c r="EI104" s="239"/>
      <c r="EJ104" s="239"/>
      <c r="EK104" s="239"/>
      <c r="EL104" s="239"/>
      <c r="EM104" s="239"/>
      <c r="EN104" s="239"/>
      <c r="EO104" s="239"/>
      <c r="EP104" s="239"/>
      <c r="EQ104" s="239"/>
      <c r="ER104" s="239"/>
      <c r="ES104" s="240"/>
      <c r="ET104" s="244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6"/>
    </row>
    <row r="105" spans="1:194" ht="15" customHeight="1">
      <c r="A105" s="211" t="s">
        <v>205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2"/>
      <c r="BZ105" s="65" t="s">
        <v>207</v>
      </c>
      <c r="CA105" s="66"/>
      <c r="CB105" s="66"/>
      <c r="CC105" s="66"/>
      <c r="CD105" s="66"/>
      <c r="CE105" s="66"/>
      <c r="CF105" s="66"/>
      <c r="CG105" s="97" t="s">
        <v>208</v>
      </c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250"/>
      <c r="CS105" s="250"/>
      <c r="CT105" s="250"/>
      <c r="CU105" s="250"/>
      <c r="CV105" s="250"/>
      <c r="CW105" s="250"/>
      <c r="CX105" s="250"/>
      <c r="CY105" s="250"/>
      <c r="CZ105" s="250"/>
      <c r="DA105" s="250"/>
      <c r="DB105" s="250"/>
      <c r="DC105" s="250"/>
      <c r="DD105" s="250"/>
      <c r="DE105" s="250"/>
      <c r="DF105" s="250"/>
      <c r="DG105" s="250"/>
      <c r="DH105" s="250"/>
      <c r="DI105" s="250"/>
      <c r="DJ105" s="250">
        <v>2748581.32</v>
      </c>
      <c r="DK105" s="250"/>
      <c r="DL105" s="250"/>
      <c r="DM105" s="250"/>
      <c r="DN105" s="250"/>
      <c r="DO105" s="250"/>
      <c r="DP105" s="250"/>
      <c r="DQ105" s="250"/>
      <c r="DR105" s="250"/>
      <c r="DS105" s="250"/>
      <c r="DT105" s="250"/>
      <c r="DU105" s="250"/>
      <c r="DV105" s="250"/>
      <c r="DW105" s="250"/>
      <c r="DX105" s="250"/>
      <c r="DY105" s="250"/>
      <c r="DZ105" s="250"/>
      <c r="EA105" s="250"/>
      <c r="EB105" s="250"/>
      <c r="EC105" s="250"/>
      <c r="ED105" s="250"/>
      <c r="EE105" s="250"/>
      <c r="EF105" s="250"/>
      <c r="EG105" s="250"/>
      <c r="EH105" s="250"/>
      <c r="EI105" s="250"/>
      <c r="EJ105" s="250"/>
      <c r="EK105" s="250"/>
      <c r="EL105" s="250"/>
      <c r="EM105" s="250"/>
      <c r="EN105" s="250"/>
      <c r="EO105" s="250"/>
      <c r="EP105" s="250"/>
      <c r="EQ105" s="250"/>
      <c r="ER105" s="250"/>
      <c r="ES105" s="250"/>
      <c r="ET105" s="233">
        <f>SUM(CR105:ES105)</f>
        <v>2748581.32</v>
      </c>
      <c r="EU105" s="233"/>
      <c r="EV105" s="233"/>
      <c r="EW105" s="233"/>
      <c r="EX105" s="233"/>
      <c r="EY105" s="233"/>
      <c r="EZ105" s="233"/>
      <c r="FA105" s="233"/>
      <c r="FB105" s="233"/>
      <c r="FC105" s="233"/>
      <c r="FD105" s="233"/>
      <c r="FE105" s="233"/>
      <c r="FF105" s="233"/>
      <c r="FG105" s="233"/>
      <c r="FH105" s="233"/>
      <c r="FI105" s="233"/>
      <c r="FJ105" s="233"/>
      <c r="FK105" s="234"/>
    </row>
    <row r="106" spans="1:194" ht="15" customHeight="1">
      <c r="FJ106" s="42"/>
      <c r="FK106" s="41" t="s">
        <v>164</v>
      </c>
    </row>
    <row r="107" spans="1:194" s="12" customFormat="1" ht="33" customHeight="1">
      <c r="A107" s="161" t="s">
        <v>136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 t="s">
        <v>137</v>
      </c>
      <c r="CA107" s="123"/>
      <c r="CB107" s="123"/>
      <c r="CC107" s="123"/>
      <c r="CD107" s="123"/>
      <c r="CE107" s="123"/>
      <c r="CF107" s="123"/>
      <c r="CG107" s="123" t="s">
        <v>173</v>
      </c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253" t="s">
        <v>174</v>
      </c>
      <c r="CS107" s="253"/>
      <c r="CT107" s="253"/>
      <c r="CU107" s="253"/>
      <c r="CV107" s="253"/>
      <c r="CW107" s="253"/>
      <c r="CX107" s="253"/>
      <c r="CY107" s="253"/>
      <c r="CZ107" s="253"/>
      <c r="DA107" s="253"/>
      <c r="DB107" s="253"/>
      <c r="DC107" s="253"/>
      <c r="DD107" s="253"/>
      <c r="DE107" s="253"/>
      <c r="DF107" s="253"/>
      <c r="DG107" s="253"/>
      <c r="DH107" s="253"/>
      <c r="DI107" s="253"/>
      <c r="DJ107" s="253" t="s">
        <v>175</v>
      </c>
      <c r="DK107" s="253"/>
      <c r="DL107" s="253"/>
      <c r="DM107" s="253"/>
      <c r="DN107" s="253"/>
      <c r="DO107" s="253"/>
      <c r="DP107" s="253"/>
      <c r="DQ107" s="253"/>
      <c r="DR107" s="253"/>
      <c r="DS107" s="253"/>
      <c r="DT107" s="253"/>
      <c r="DU107" s="253"/>
      <c r="DV107" s="253"/>
      <c r="DW107" s="253"/>
      <c r="DX107" s="253"/>
      <c r="DY107" s="253"/>
      <c r="DZ107" s="253"/>
      <c r="EA107" s="253"/>
      <c r="EB107" s="253" t="s">
        <v>2</v>
      </c>
      <c r="EC107" s="253"/>
      <c r="ED107" s="253"/>
      <c r="EE107" s="253"/>
      <c r="EF107" s="253"/>
      <c r="EG107" s="253"/>
      <c r="EH107" s="253"/>
      <c r="EI107" s="253"/>
      <c r="EJ107" s="253"/>
      <c r="EK107" s="253"/>
      <c r="EL107" s="253"/>
      <c r="EM107" s="253"/>
      <c r="EN107" s="253"/>
      <c r="EO107" s="253"/>
      <c r="EP107" s="253"/>
      <c r="EQ107" s="253"/>
      <c r="ER107" s="253"/>
      <c r="ES107" s="253"/>
      <c r="ET107" s="253" t="s">
        <v>1</v>
      </c>
      <c r="EU107" s="253"/>
      <c r="EV107" s="253"/>
      <c r="EW107" s="253"/>
      <c r="EX107" s="253"/>
      <c r="EY107" s="253"/>
      <c r="EZ107" s="253"/>
      <c r="FA107" s="253"/>
      <c r="FB107" s="253"/>
      <c r="FC107" s="253"/>
      <c r="FD107" s="253"/>
      <c r="FE107" s="253"/>
      <c r="FF107" s="253"/>
      <c r="FG107" s="253"/>
      <c r="FH107" s="253"/>
      <c r="FI107" s="253"/>
      <c r="FJ107" s="253"/>
      <c r="FK107" s="256"/>
      <c r="FL107" s="39"/>
      <c r="FM107" s="39"/>
      <c r="FN107" s="39"/>
    </row>
    <row r="108" spans="1:194" s="13" customFormat="1" ht="12" customHeight="1" thickBot="1">
      <c r="A108" s="158">
        <v>1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98">
        <v>2</v>
      </c>
      <c r="CA108" s="98"/>
      <c r="CB108" s="98"/>
      <c r="CC108" s="98"/>
      <c r="CD108" s="98"/>
      <c r="CE108" s="98"/>
      <c r="CF108" s="98"/>
      <c r="CG108" s="98">
        <v>3</v>
      </c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255">
        <v>4</v>
      </c>
      <c r="CS108" s="255"/>
      <c r="CT108" s="255"/>
      <c r="CU108" s="255"/>
      <c r="CV108" s="255"/>
      <c r="CW108" s="255"/>
      <c r="CX108" s="2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>
        <v>5</v>
      </c>
      <c r="DK108" s="255"/>
      <c r="DL108" s="255"/>
      <c r="DM108" s="255"/>
      <c r="DN108" s="255"/>
      <c r="DO108" s="255"/>
      <c r="DP108" s="255"/>
      <c r="DQ108" s="255"/>
      <c r="DR108" s="255"/>
      <c r="DS108" s="255"/>
      <c r="DT108" s="255"/>
      <c r="DU108" s="255"/>
      <c r="DV108" s="255"/>
      <c r="DW108" s="255"/>
      <c r="DX108" s="255"/>
      <c r="DY108" s="255"/>
      <c r="DZ108" s="255"/>
      <c r="EA108" s="255"/>
      <c r="EB108" s="255">
        <v>6</v>
      </c>
      <c r="EC108" s="255"/>
      <c r="ED108" s="255"/>
      <c r="EE108" s="255"/>
      <c r="EF108" s="255"/>
      <c r="EG108" s="255"/>
      <c r="EH108" s="255"/>
      <c r="EI108" s="255"/>
      <c r="EJ108" s="255"/>
      <c r="EK108" s="255"/>
      <c r="EL108" s="255"/>
      <c r="EM108" s="255"/>
      <c r="EN108" s="255"/>
      <c r="EO108" s="255"/>
      <c r="EP108" s="255"/>
      <c r="EQ108" s="255"/>
      <c r="ER108" s="255"/>
      <c r="ES108" s="255"/>
      <c r="ET108" s="255">
        <v>7</v>
      </c>
      <c r="EU108" s="255"/>
      <c r="EV108" s="255"/>
      <c r="EW108" s="255"/>
      <c r="EX108" s="255"/>
      <c r="EY108" s="255"/>
      <c r="EZ108" s="255"/>
      <c r="FA108" s="255"/>
      <c r="FB108" s="255"/>
      <c r="FC108" s="255"/>
      <c r="FD108" s="255"/>
      <c r="FE108" s="255"/>
      <c r="FF108" s="255"/>
      <c r="FG108" s="255"/>
      <c r="FH108" s="255"/>
      <c r="FI108" s="255"/>
      <c r="FJ108" s="255"/>
      <c r="FK108" s="269"/>
      <c r="FL108" s="40"/>
      <c r="FM108" s="40"/>
      <c r="FN108" s="40"/>
    </row>
    <row r="109" spans="1:194" ht="25.5" customHeight="1">
      <c r="A109" s="207" t="s">
        <v>98</v>
      </c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8"/>
      <c r="BZ109" s="138" t="s">
        <v>95</v>
      </c>
      <c r="CA109" s="139"/>
      <c r="CB109" s="139"/>
      <c r="CC109" s="139"/>
      <c r="CD109" s="139"/>
      <c r="CE109" s="139"/>
      <c r="CF109" s="139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254">
        <f>CR110-CR138</f>
        <v>-218132.76</v>
      </c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>
        <f>DJ110-DJ138</f>
        <v>130001.01999999583</v>
      </c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>
        <f>EB110-EB138</f>
        <v>0</v>
      </c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>
        <f>SUM(CR109:ES109)</f>
        <v>-88131.740000004182</v>
      </c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  <c r="FF109" s="254"/>
      <c r="FG109" s="254"/>
      <c r="FH109" s="254"/>
      <c r="FI109" s="254"/>
      <c r="FJ109" s="254"/>
      <c r="FK109" s="270"/>
    </row>
    <row r="110" spans="1:194" ht="23.25" customHeight="1">
      <c r="A110" s="124" t="s">
        <v>235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5"/>
      <c r="BZ110" s="65" t="s">
        <v>101</v>
      </c>
      <c r="CA110" s="66"/>
      <c r="CB110" s="66"/>
      <c r="CC110" s="66"/>
      <c r="CD110" s="66"/>
      <c r="CE110" s="66"/>
      <c r="CF110" s="66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233">
        <f>CR111+CR115+CR119+CR123+CR127+CR131</f>
        <v>-293532.76</v>
      </c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>
        <f>DJ111+DJ115+DJ119+DJ123+DJ127+DJ131</f>
        <v>-127493.05000000447</v>
      </c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33"/>
      <c r="DW110" s="233"/>
      <c r="DX110" s="233"/>
      <c r="DY110" s="233"/>
      <c r="DZ110" s="233"/>
      <c r="EA110" s="233"/>
      <c r="EB110" s="233">
        <f>EB111+EB115+EB119+EB123+EB127+EB131</f>
        <v>0</v>
      </c>
      <c r="EC110" s="233"/>
      <c r="ED110" s="233"/>
      <c r="EE110" s="233"/>
      <c r="EF110" s="233"/>
      <c r="EG110" s="233"/>
      <c r="EH110" s="233"/>
      <c r="EI110" s="233"/>
      <c r="EJ110" s="233"/>
      <c r="EK110" s="233"/>
      <c r="EL110" s="233"/>
      <c r="EM110" s="233"/>
      <c r="EN110" s="233"/>
      <c r="EO110" s="233"/>
      <c r="EP110" s="233"/>
      <c r="EQ110" s="233"/>
      <c r="ER110" s="233"/>
      <c r="ES110" s="233"/>
      <c r="ET110" s="233">
        <f>SUM(CR110:ES110)</f>
        <v>-421025.81000000448</v>
      </c>
      <c r="EU110" s="233"/>
      <c r="EV110" s="233"/>
      <c r="EW110" s="233"/>
      <c r="EX110" s="233"/>
      <c r="EY110" s="233"/>
      <c r="EZ110" s="233"/>
      <c r="FA110" s="233"/>
      <c r="FB110" s="233"/>
      <c r="FC110" s="233"/>
      <c r="FD110" s="233"/>
      <c r="FE110" s="233"/>
      <c r="FF110" s="233"/>
      <c r="FG110" s="233"/>
      <c r="FH110" s="233"/>
      <c r="FI110" s="233"/>
      <c r="FJ110" s="233"/>
      <c r="FK110" s="234"/>
      <c r="FM110" s="229"/>
      <c r="FN110" s="229"/>
      <c r="FO110" s="229"/>
      <c r="FP110" s="229"/>
      <c r="FQ110" s="229"/>
      <c r="FR110" s="229"/>
      <c r="FS110" s="229"/>
      <c r="FT110" s="229"/>
      <c r="FU110" s="229"/>
      <c r="FV110" s="229"/>
      <c r="FW110" s="229"/>
      <c r="FX110" s="229"/>
      <c r="FY110" s="229"/>
      <c r="FZ110" s="47"/>
      <c r="GA110" s="229"/>
      <c r="GB110" s="229"/>
      <c r="GC110" s="229"/>
      <c r="GD110" s="229"/>
      <c r="GE110" s="229"/>
      <c r="GF110" s="229"/>
      <c r="GG110" s="229"/>
      <c r="GH110" s="229"/>
      <c r="GI110" s="229"/>
      <c r="GJ110" s="229"/>
      <c r="GK110" s="229"/>
      <c r="GL110" s="229"/>
    </row>
    <row r="111" spans="1:194" ht="15" customHeight="1">
      <c r="A111" s="126" t="s">
        <v>209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7"/>
      <c r="BZ111" s="65" t="s">
        <v>102</v>
      </c>
      <c r="CA111" s="66"/>
      <c r="CB111" s="66"/>
      <c r="CC111" s="66"/>
      <c r="CD111" s="66"/>
      <c r="CE111" s="66"/>
      <c r="CF111" s="66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233">
        <f>CR112-CR114</f>
        <v>0</v>
      </c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3"/>
      <c r="DD111" s="233"/>
      <c r="DE111" s="233"/>
      <c r="DF111" s="233"/>
      <c r="DG111" s="233"/>
      <c r="DH111" s="233"/>
      <c r="DI111" s="233"/>
      <c r="DJ111" s="233">
        <f>DJ112-DJ114</f>
        <v>-2116.2100000008941</v>
      </c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33"/>
      <c r="DW111" s="233"/>
      <c r="DX111" s="233"/>
      <c r="DY111" s="233"/>
      <c r="DZ111" s="233"/>
      <c r="EA111" s="233"/>
      <c r="EB111" s="233">
        <f>EB112-EB114</f>
        <v>0</v>
      </c>
      <c r="EC111" s="233"/>
      <c r="ED111" s="233"/>
      <c r="EE111" s="233"/>
      <c r="EF111" s="233"/>
      <c r="EG111" s="233"/>
      <c r="EH111" s="233"/>
      <c r="EI111" s="233"/>
      <c r="EJ111" s="233"/>
      <c r="EK111" s="233"/>
      <c r="EL111" s="233"/>
      <c r="EM111" s="233"/>
      <c r="EN111" s="233"/>
      <c r="EO111" s="233"/>
      <c r="EP111" s="233"/>
      <c r="EQ111" s="233"/>
      <c r="ER111" s="233"/>
      <c r="ES111" s="233"/>
      <c r="ET111" s="233">
        <f>SUM(CR111:ES111)</f>
        <v>-2116.2100000008941</v>
      </c>
      <c r="EU111" s="233"/>
      <c r="EV111" s="233"/>
      <c r="EW111" s="233"/>
      <c r="EX111" s="233"/>
      <c r="EY111" s="233"/>
      <c r="EZ111" s="233"/>
      <c r="FA111" s="233"/>
      <c r="FB111" s="233"/>
      <c r="FC111" s="233"/>
      <c r="FD111" s="233"/>
      <c r="FE111" s="233"/>
      <c r="FF111" s="233"/>
      <c r="FG111" s="233"/>
      <c r="FH111" s="233"/>
      <c r="FI111" s="233"/>
      <c r="FJ111" s="233"/>
      <c r="FK111" s="234"/>
      <c r="FM111" s="32" t="s">
        <v>258</v>
      </c>
    </row>
    <row r="112" spans="1:194" ht="12" customHeight="1">
      <c r="A112" s="128" t="s">
        <v>23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9"/>
      <c r="BZ112" s="79" t="s">
        <v>103</v>
      </c>
      <c r="CA112" s="80"/>
      <c r="CB112" s="80"/>
      <c r="CC112" s="80"/>
      <c r="CD112" s="80"/>
      <c r="CE112" s="80"/>
      <c r="CF112" s="81"/>
      <c r="CG112" s="73">
        <v>510</v>
      </c>
      <c r="CH112" s="74"/>
      <c r="CI112" s="74"/>
      <c r="CJ112" s="74"/>
      <c r="CK112" s="74"/>
      <c r="CL112" s="74"/>
      <c r="CM112" s="74"/>
      <c r="CN112" s="74"/>
      <c r="CO112" s="74"/>
      <c r="CP112" s="74"/>
      <c r="CQ112" s="75"/>
      <c r="CR112" s="235">
        <v>578747.9</v>
      </c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7"/>
      <c r="DJ112" s="235">
        <v>34874660.829999998</v>
      </c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36"/>
      <c r="DX112" s="236"/>
      <c r="DY112" s="236"/>
      <c r="DZ112" s="236"/>
      <c r="EA112" s="237"/>
      <c r="EB112" s="235"/>
      <c r="EC112" s="236"/>
      <c r="ED112" s="236"/>
      <c r="EE112" s="236"/>
      <c r="EF112" s="236"/>
      <c r="EG112" s="236"/>
      <c r="EH112" s="236"/>
      <c r="EI112" s="236"/>
      <c r="EJ112" s="236"/>
      <c r="EK112" s="236"/>
      <c r="EL112" s="236"/>
      <c r="EM112" s="236"/>
      <c r="EN112" s="236"/>
      <c r="EO112" s="236"/>
      <c r="EP112" s="236"/>
      <c r="EQ112" s="236"/>
      <c r="ER112" s="236"/>
      <c r="ES112" s="237"/>
      <c r="ET112" s="241">
        <f>SUM(CR112:ES113)</f>
        <v>35453408.729999997</v>
      </c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3"/>
    </row>
    <row r="113" spans="1:194" ht="12" customHeight="1">
      <c r="A113" s="196" t="s">
        <v>210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7"/>
      <c r="BZ113" s="82"/>
      <c r="CA113" s="83"/>
      <c r="CB113" s="83"/>
      <c r="CC113" s="83"/>
      <c r="CD113" s="83"/>
      <c r="CE113" s="83"/>
      <c r="CF113" s="84"/>
      <c r="CG113" s="76"/>
      <c r="CH113" s="77"/>
      <c r="CI113" s="77"/>
      <c r="CJ113" s="77"/>
      <c r="CK113" s="77"/>
      <c r="CL113" s="77"/>
      <c r="CM113" s="77"/>
      <c r="CN113" s="77"/>
      <c r="CO113" s="77"/>
      <c r="CP113" s="77"/>
      <c r="CQ113" s="78"/>
      <c r="CR113" s="238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40"/>
      <c r="DJ113" s="238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40"/>
      <c r="EB113" s="238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40"/>
      <c r="ET113" s="244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6"/>
      <c r="FM113" s="230" t="s">
        <v>259</v>
      </c>
      <c r="FN113" s="230"/>
      <c r="FO113" s="230"/>
      <c r="FP113" s="230"/>
      <c r="FQ113" s="230"/>
      <c r="FR113" s="230"/>
      <c r="FS113" s="230"/>
      <c r="FT113" s="230"/>
      <c r="FU113" s="230"/>
      <c r="FV113" s="230"/>
      <c r="FW113" s="230"/>
      <c r="FX113" s="230"/>
      <c r="FY113" s="230"/>
      <c r="FZ113" s="230"/>
      <c r="GA113" s="230"/>
      <c r="GB113" s="230"/>
      <c r="GC113" s="230"/>
      <c r="GD113" s="230"/>
      <c r="GE113" s="230"/>
      <c r="GF113" s="230"/>
      <c r="GG113" s="230"/>
      <c r="GH113" s="230"/>
      <c r="GI113" s="230"/>
      <c r="GJ113" s="230"/>
      <c r="GK113" s="230"/>
      <c r="GL113" s="230"/>
    </row>
    <row r="114" spans="1:194" ht="15" customHeight="1">
      <c r="A114" s="135" t="s">
        <v>211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6"/>
      <c r="BZ114" s="65" t="s">
        <v>104</v>
      </c>
      <c r="CA114" s="66"/>
      <c r="CB114" s="66"/>
      <c r="CC114" s="66"/>
      <c r="CD114" s="66"/>
      <c r="CE114" s="66"/>
      <c r="CF114" s="66"/>
      <c r="CG114" s="97">
        <v>610</v>
      </c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250">
        <v>578747.9</v>
      </c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>
        <v>34876777.039999999</v>
      </c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33">
        <f>SUM(CR114:ES114)</f>
        <v>35455524.939999998</v>
      </c>
      <c r="EU114" s="233"/>
      <c r="EV114" s="233"/>
      <c r="EW114" s="233"/>
      <c r="EX114" s="233"/>
      <c r="EY114" s="233"/>
      <c r="EZ114" s="233"/>
      <c r="FA114" s="233"/>
      <c r="FB114" s="233"/>
      <c r="FC114" s="233"/>
      <c r="FD114" s="233"/>
      <c r="FE114" s="233"/>
      <c r="FF114" s="233"/>
      <c r="FG114" s="233"/>
      <c r="FH114" s="233"/>
      <c r="FI114" s="233"/>
      <c r="FJ114" s="233"/>
      <c r="FK114" s="234"/>
      <c r="FM114" s="230"/>
      <c r="FN114" s="230"/>
      <c r="FO114" s="230"/>
      <c r="FP114" s="230"/>
      <c r="FQ114" s="230"/>
      <c r="FR114" s="230"/>
      <c r="FS114" s="230"/>
      <c r="FT114" s="230"/>
      <c r="FU114" s="230"/>
      <c r="FV114" s="230"/>
      <c r="FW114" s="230"/>
      <c r="FX114" s="230"/>
      <c r="FY114" s="230"/>
      <c r="FZ114" s="230"/>
      <c r="GA114" s="230"/>
      <c r="GB114" s="230"/>
      <c r="GC114" s="230"/>
      <c r="GD114" s="230"/>
      <c r="GE114" s="230"/>
      <c r="GF114" s="230"/>
      <c r="GG114" s="230"/>
      <c r="GH114" s="230"/>
      <c r="GI114" s="230"/>
      <c r="GJ114" s="230"/>
      <c r="GK114" s="230"/>
      <c r="GL114" s="230"/>
    </row>
    <row r="115" spans="1:194" ht="15" customHeight="1">
      <c r="A115" s="126" t="s">
        <v>212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7"/>
      <c r="BZ115" s="65" t="s">
        <v>105</v>
      </c>
      <c r="CA115" s="66"/>
      <c r="CB115" s="66"/>
      <c r="CC115" s="66"/>
      <c r="CD115" s="66"/>
      <c r="CE115" s="66"/>
      <c r="CF115" s="66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233">
        <f>CR116-CR118</f>
        <v>0</v>
      </c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>
        <f>DJ116-DJ118</f>
        <v>0</v>
      </c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33"/>
      <c r="DW115" s="233"/>
      <c r="DX115" s="233"/>
      <c r="DY115" s="233"/>
      <c r="DZ115" s="233"/>
      <c r="EA115" s="233"/>
      <c r="EB115" s="233">
        <f>EB116-EB118</f>
        <v>0</v>
      </c>
      <c r="EC115" s="233"/>
      <c r="ED115" s="233"/>
      <c r="EE115" s="233"/>
      <c r="EF115" s="233"/>
      <c r="EG115" s="233"/>
      <c r="EH115" s="233"/>
      <c r="EI115" s="233"/>
      <c r="EJ115" s="233"/>
      <c r="EK115" s="233"/>
      <c r="EL115" s="233"/>
      <c r="EM115" s="233"/>
      <c r="EN115" s="233"/>
      <c r="EO115" s="233"/>
      <c r="EP115" s="233"/>
      <c r="EQ115" s="233"/>
      <c r="ER115" s="233"/>
      <c r="ES115" s="233"/>
      <c r="ET115" s="233">
        <f>SUM(CR115:ES115)</f>
        <v>0</v>
      </c>
      <c r="EU115" s="233"/>
      <c r="EV115" s="233"/>
      <c r="EW115" s="233"/>
      <c r="EX115" s="233"/>
      <c r="EY115" s="233"/>
      <c r="EZ115" s="233"/>
      <c r="FA115" s="233"/>
      <c r="FB115" s="233"/>
      <c r="FC115" s="233"/>
      <c r="FD115" s="233"/>
      <c r="FE115" s="233"/>
      <c r="FF115" s="233"/>
      <c r="FG115" s="233"/>
      <c r="FH115" s="233"/>
      <c r="FI115" s="233"/>
      <c r="FJ115" s="233"/>
      <c r="FK115" s="234"/>
      <c r="FM115" s="230"/>
      <c r="FN115" s="230"/>
      <c r="FO115" s="230"/>
      <c r="FP115" s="230"/>
      <c r="FQ115" s="230"/>
      <c r="FR115" s="230"/>
      <c r="FS115" s="230"/>
      <c r="FT115" s="230"/>
      <c r="FU115" s="230"/>
      <c r="FV115" s="230"/>
      <c r="FW115" s="230"/>
      <c r="FX115" s="230"/>
      <c r="FY115" s="230"/>
      <c r="FZ115" s="230"/>
      <c r="GA115" s="230"/>
      <c r="GB115" s="230"/>
      <c r="GC115" s="230"/>
      <c r="GD115" s="230"/>
      <c r="GE115" s="230"/>
      <c r="GF115" s="230"/>
      <c r="GG115" s="230"/>
      <c r="GH115" s="230"/>
      <c r="GI115" s="230"/>
      <c r="GJ115" s="230"/>
      <c r="GK115" s="230"/>
      <c r="GL115" s="230"/>
    </row>
    <row r="116" spans="1:194" ht="12" customHeight="1">
      <c r="A116" s="128" t="s">
        <v>23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9"/>
      <c r="BZ116" s="79" t="s">
        <v>106</v>
      </c>
      <c r="CA116" s="80"/>
      <c r="CB116" s="80"/>
      <c r="CC116" s="80"/>
      <c r="CD116" s="80"/>
      <c r="CE116" s="80"/>
      <c r="CF116" s="81"/>
      <c r="CG116" s="73">
        <v>520</v>
      </c>
      <c r="CH116" s="74"/>
      <c r="CI116" s="74"/>
      <c r="CJ116" s="74"/>
      <c r="CK116" s="74"/>
      <c r="CL116" s="74"/>
      <c r="CM116" s="74"/>
      <c r="CN116" s="74"/>
      <c r="CO116" s="74"/>
      <c r="CP116" s="74"/>
      <c r="CQ116" s="75"/>
      <c r="CR116" s="235"/>
      <c r="CS116" s="236"/>
      <c r="CT116" s="236"/>
      <c r="CU116" s="236"/>
      <c r="CV116" s="236"/>
      <c r="CW116" s="236"/>
      <c r="CX116" s="236"/>
      <c r="CY116" s="236"/>
      <c r="CZ116" s="236"/>
      <c r="DA116" s="236"/>
      <c r="DB116" s="236"/>
      <c r="DC116" s="236"/>
      <c r="DD116" s="236"/>
      <c r="DE116" s="236"/>
      <c r="DF116" s="236"/>
      <c r="DG116" s="236"/>
      <c r="DH116" s="236"/>
      <c r="DI116" s="237"/>
      <c r="DJ116" s="235"/>
      <c r="DK116" s="236"/>
      <c r="DL116" s="236"/>
      <c r="DM116" s="236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6"/>
      <c r="DX116" s="236"/>
      <c r="DY116" s="236"/>
      <c r="DZ116" s="236"/>
      <c r="EA116" s="237"/>
      <c r="EB116" s="235"/>
      <c r="EC116" s="236"/>
      <c r="ED116" s="236"/>
      <c r="EE116" s="236"/>
      <c r="EF116" s="236"/>
      <c r="EG116" s="236"/>
      <c r="EH116" s="236"/>
      <c r="EI116" s="236"/>
      <c r="EJ116" s="236"/>
      <c r="EK116" s="236"/>
      <c r="EL116" s="236"/>
      <c r="EM116" s="236"/>
      <c r="EN116" s="236"/>
      <c r="EO116" s="236"/>
      <c r="EP116" s="236"/>
      <c r="EQ116" s="236"/>
      <c r="ER116" s="236"/>
      <c r="ES116" s="237"/>
      <c r="ET116" s="241">
        <f>SUM(CR116:ES117)</f>
        <v>0</v>
      </c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3"/>
    </row>
    <row r="117" spans="1:194" ht="12" customHeight="1">
      <c r="A117" s="209" t="s">
        <v>213</v>
      </c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10"/>
      <c r="BZ117" s="82"/>
      <c r="CA117" s="83"/>
      <c r="CB117" s="83"/>
      <c r="CC117" s="83"/>
      <c r="CD117" s="83"/>
      <c r="CE117" s="83"/>
      <c r="CF117" s="84"/>
      <c r="CG117" s="76"/>
      <c r="CH117" s="77"/>
      <c r="CI117" s="77"/>
      <c r="CJ117" s="77"/>
      <c r="CK117" s="77"/>
      <c r="CL117" s="77"/>
      <c r="CM117" s="77"/>
      <c r="CN117" s="77"/>
      <c r="CO117" s="77"/>
      <c r="CP117" s="77"/>
      <c r="CQ117" s="78"/>
      <c r="CR117" s="238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40"/>
      <c r="DJ117" s="238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40"/>
      <c r="EB117" s="238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40"/>
      <c r="ET117" s="244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6"/>
    </row>
    <row r="118" spans="1:194" ht="15" customHeight="1">
      <c r="A118" s="211" t="s">
        <v>214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2"/>
      <c r="BZ118" s="65" t="s">
        <v>107</v>
      </c>
      <c r="CA118" s="66"/>
      <c r="CB118" s="66"/>
      <c r="CC118" s="66"/>
      <c r="CD118" s="66"/>
      <c r="CE118" s="66"/>
      <c r="CF118" s="66"/>
      <c r="CG118" s="97">
        <v>620</v>
      </c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250"/>
      <c r="CS118" s="250"/>
      <c r="CT118" s="250"/>
      <c r="CU118" s="250"/>
      <c r="CV118" s="250"/>
      <c r="CW118" s="250"/>
      <c r="CX118" s="250"/>
      <c r="CY118" s="250"/>
      <c r="CZ118" s="250"/>
      <c r="DA118" s="250"/>
      <c r="DB118" s="250"/>
      <c r="DC118" s="250"/>
      <c r="DD118" s="250"/>
      <c r="DE118" s="250"/>
      <c r="DF118" s="250"/>
      <c r="DG118" s="250"/>
      <c r="DH118" s="250"/>
      <c r="DI118" s="250"/>
      <c r="DJ118" s="250"/>
      <c r="DK118" s="250"/>
      <c r="DL118" s="250"/>
      <c r="DM118" s="250"/>
      <c r="DN118" s="250"/>
      <c r="DO118" s="250"/>
      <c r="DP118" s="250"/>
      <c r="DQ118" s="250"/>
      <c r="DR118" s="250"/>
      <c r="DS118" s="250"/>
      <c r="DT118" s="250"/>
      <c r="DU118" s="250"/>
      <c r="DV118" s="250"/>
      <c r="DW118" s="250"/>
      <c r="DX118" s="250"/>
      <c r="DY118" s="250"/>
      <c r="DZ118" s="250"/>
      <c r="EA118" s="250"/>
      <c r="EB118" s="250"/>
      <c r="EC118" s="250"/>
      <c r="ED118" s="250"/>
      <c r="EE118" s="250"/>
      <c r="EF118" s="250"/>
      <c r="EG118" s="250"/>
      <c r="EH118" s="250"/>
      <c r="EI118" s="250"/>
      <c r="EJ118" s="250"/>
      <c r="EK118" s="250"/>
      <c r="EL118" s="250"/>
      <c r="EM118" s="250"/>
      <c r="EN118" s="250"/>
      <c r="EO118" s="250"/>
      <c r="EP118" s="250"/>
      <c r="EQ118" s="250"/>
      <c r="ER118" s="250"/>
      <c r="ES118" s="250"/>
      <c r="ET118" s="233">
        <f>SUM(CR118:ES118)</f>
        <v>0</v>
      </c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4"/>
    </row>
    <row r="119" spans="1:194" ht="15" customHeight="1">
      <c r="A119" s="126" t="s">
        <v>96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7"/>
      <c r="BZ119" s="65" t="s">
        <v>108</v>
      </c>
      <c r="CA119" s="66"/>
      <c r="CB119" s="66"/>
      <c r="CC119" s="66"/>
      <c r="CD119" s="66"/>
      <c r="CE119" s="66"/>
      <c r="CF119" s="66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233">
        <f>CR120-CR122</f>
        <v>0</v>
      </c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>
        <f>DJ120-DJ122</f>
        <v>0</v>
      </c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>
        <f>EB120-EB122</f>
        <v>0</v>
      </c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>
        <f>SUM(CR119:ES119)</f>
        <v>0</v>
      </c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4"/>
    </row>
    <row r="120" spans="1:194" ht="12" customHeight="1">
      <c r="A120" s="128" t="s">
        <v>23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9"/>
      <c r="BZ120" s="79" t="s">
        <v>109</v>
      </c>
      <c r="CA120" s="80"/>
      <c r="CB120" s="80"/>
      <c r="CC120" s="80"/>
      <c r="CD120" s="80"/>
      <c r="CE120" s="80"/>
      <c r="CF120" s="81"/>
      <c r="CG120" s="73">
        <v>530</v>
      </c>
      <c r="CH120" s="74"/>
      <c r="CI120" s="74"/>
      <c r="CJ120" s="74"/>
      <c r="CK120" s="74"/>
      <c r="CL120" s="74"/>
      <c r="CM120" s="74"/>
      <c r="CN120" s="74"/>
      <c r="CO120" s="74"/>
      <c r="CP120" s="74"/>
      <c r="CQ120" s="75"/>
      <c r="CR120" s="235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7"/>
      <c r="DJ120" s="235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36"/>
      <c r="DX120" s="236"/>
      <c r="DY120" s="236"/>
      <c r="DZ120" s="236"/>
      <c r="EA120" s="237"/>
      <c r="EB120" s="235"/>
      <c r="EC120" s="236"/>
      <c r="ED120" s="236"/>
      <c r="EE120" s="236"/>
      <c r="EF120" s="236"/>
      <c r="EG120" s="236"/>
      <c r="EH120" s="236"/>
      <c r="EI120" s="236"/>
      <c r="EJ120" s="236"/>
      <c r="EK120" s="236"/>
      <c r="EL120" s="236"/>
      <c r="EM120" s="236"/>
      <c r="EN120" s="236"/>
      <c r="EO120" s="236"/>
      <c r="EP120" s="236"/>
      <c r="EQ120" s="236"/>
      <c r="ER120" s="236"/>
      <c r="ES120" s="237"/>
      <c r="ET120" s="241">
        <f>SUM(CR120:ES121)</f>
        <v>0</v>
      </c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3"/>
    </row>
    <row r="121" spans="1:194" ht="12" customHeight="1">
      <c r="A121" s="196" t="s">
        <v>99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7"/>
      <c r="BZ121" s="82"/>
      <c r="CA121" s="83"/>
      <c r="CB121" s="83"/>
      <c r="CC121" s="83"/>
      <c r="CD121" s="83"/>
      <c r="CE121" s="83"/>
      <c r="CF121" s="84"/>
      <c r="CG121" s="76"/>
      <c r="CH121" s="77"/>
      <c r="CI121" s="77"/>
      <c r="CJ121" s="77"/>
      <c r="CK121" s="77"/>
      <c r="CL121" s="77"/>
      <c r="CM121" s="77"/>
      <c r="CN121" s="77"/>
      <c r="CO121" s="77"/>
      <c r="CP121" s="77"/>
      <c r="CQ121" s="78"/>
      <c r="CR121" s="238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0"/>
      <c r="DJ121" s="238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40"/>
      <c r="EB121" s="238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40"/>
      <c r="ET121" s="244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6"/>
    </row>
    <row r="122" spans="1:194" ht="15" customHeight="1">
      <c r="A122" s="135" t="s">
        <v>100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6"/>
      <c r="BZ122" s="65" t="s">
        <v>110</v>
      </c>
      <c r="CA122" s="66"/>
      <c r="CB122" s="66"/>
      <c r="CC122" s="66"/>
      <c r="CD122" s="66"/>
      <c r="CE122" s="66"/>
      <c r="CF122" s="66"/>
      <c r="CG122" s="97">
        <v>630</v>
      </c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250"/>
      <c r="CS122" s="250"/>
      <c r="CT122" s="250"/>
      <c r="CU122" s="250"/>
      <c r="CV122" s="250"/>
      <c r="CW122" s="250"/>
      <c r="CX122" s="250"/>
      <c r="CY122" s="250"/>
      <c r="CZ122" s="250"/>
      <c r="DA122" s="250"/>
      <c r="DB122" s="250"/>
      <c r="DC122" s="250"/>
      <c r="DD122" s="250"/>
      <c r="DE122" s="250"/>
      <c r="DF122" s="250"/>
      <c r="DG122" s="250"/>
      <c r="DH122" s="250"/>
      <c r="DI122" s="250"/>
      <c r="DJ122" s="250"/>
      <c r="DK122" s="250"/>
      <c r="DL122" s="250"/>
      <c r="DM122" s="250"/>
      <c r="DN122" s="250"/>
      <c r="DO122" s="250"/>
      <c r="DP122" s="250"/>
      <c r="DQ122" s="250"/>
      <c r="DR122" s="250"/>
      <c r="DS122" s="250"/>
      <c r="DT122" s="250"/>
      <c r="DU122" s="250"/>
      <c r="DV122" s="250"/>
      <c r="DW122" s="250"/>
      <c r="DX122" s="250"/>
      <c r="DY122" s="250"/>
      <c r="DZ122" s="250"/>
      <c r="EA122" s="250"/>
      <c r="EB122" s="250"/>
      <c r="EC122" s="250"/>
      <c r="ED122" s="250"/>
      <c r="EE122" s="250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33">
        <f>SUM(CR122:ES122)</f>
        <v>0</v>
      </c>
      <c r="EU122" s="233"/>
      <c r="EV122" s="233"/>
      <c r="EW122" s="233"/>
      <c r="EX122" s="233"/>
      <c r="EY122" s="233"/>
      <c r="EZ122" s="233"/>
      <c r="FA122" s="233"/>
      <c r="FB122" s="233"/>
      <c r="FC122" s="233"/>
      <c r="FD122" s="233"/>
      <c r="FE122" s="233"/>
      <c r="FF122" s="233"/>
      <c r="FG122" s="233"/>
      <c r="FH122" s="233"/>
      <c r="FI122" s="233"/>
      <c r="FJ122" s="233"/>
      <c r="FK122" s="234"/>
    </row>
    <row r="123" spans="1:194" ht="15" customHeight="1">
      <c r="A123" s="126" t="s">
        <v>215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7"/>
      <c r="BZ123" s="65" t="s">
        <v>111</v>
      </c>
      <c r="CA123" s="66"/>
      <c r="CB123" s="66"/>
      <c r="CC123" s="66"/>
      <c r="CD123" s="66"/>
      <c r="CE123" s="66"/>
      <c r="CF123" s="66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233">
        <f>CR124-CR126</f>
        <v>0</v>
      </c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>
        <f>DJ124-DJ126</f>
        <v>0</v>
      </c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33"/>
      <c r="DX123" s="233"/>
      <c r="DY123" s="233"/>
      <c r="DZ123" s="233"/>
      <c r="EA123" s="233"/>
      <c r="EB123" s="233">
        <f>EB124-EB126</f>
        <v>0</v>
      </c>
      <c r="EC123" s="233"/>
      <c r="ED123" s="233"/>
      <c r="EE123" s="233"/>
      <c r="EF123" s="233"/>
      <c r="EG123" s="233"/>
      <c r="EH123" s="233"/>
      <c r="EI123" s="233"/>
      <c r="EJ123" s="233"/>
      <c r="EK123" s="233"/>
      <c r="EL123" s="233"/>
      <c r="EM123" s="233"/>
      <c r="EN123" s="233"/>
      <c r="EO123" s="233"/>
      <c r="EP123" s="233"/>
      <c r="EQ123" s="233"/>
      <c r="ER123" s="233"/>
      <c r="ES123" s="233"/>
      <c r="ET123" s="233">
        <f>SUM(CR123:ES123)</f>
        <v>0</v>
      </c>
      <c r="EU123" s="233"/>
      <c r="EV123" s="233"/>
      <c r="EW123" s="233"/>
      <c r="EX123" s="233"/>
      <c r="EY123" s="233"/>
      <c r="EZ123" s="233"/>
      <c r="FA123" s="233"/>
      <c r="FB123" s="233"/>
      <c r="FC123" s="233"/>
      <c r="FD123" s="233"/>
      <c r="FE123" s="233"/>
      <c r="FF123" s="233"/>
      <c r="FG123" s="233"/>
      <c r="FH123" s="233"/>
      <c r="FI123" s="233"/>
      <c r="FJ123" s="233"/>
      <c r="FK123" s="234"/>
    </row>
    <row r="124" spans="1:194" ht="12" customHeight="1">
      <c r="A124" s="128" t="s">
        <v>23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9"/>
      <c r="BZ124" s="79" t="s">
        <v>112</v>
      </c>
      <c r="CA124" s="80"/>
      <c r="CB124" s="80"/>
      <c r="CC124" s="80"/>
      <c r="CD124" s="80"/>
      <c r="CE124" s="80"/>
      <c r="CF124" s="81"/>
      <c r="CG124" s="73">
        <v>540</v>
      </c>
      <c r="CH124" s="74"/>
      <c r="CI124" s="74"/>
      <c r="CJ124" s="74"/>
      <c r="CK124" s="74"/>
      <c r="CL124" s="74"/>
      <c r="CM124" s="74"/>
      <c r="CN124" s="74"/>
      <c r="CO124" s="74"/>
      <c r="CP124" s="74"/>
      <c r="CQ124" s="75"/>
      <c r="CR124" s="235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7"/>
      <c r="DJ124" s="235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6"/>
      <c r="DX124" s="236"/>
      <c r="DY124" s="236"/>
      <c r="DZ124" s="236"/>
      <c r="EA124" s="237"/>
      <c r="EB124" s="235"/>
      <c r="EC124" s="236"/>
      <c r="ED124" s="236"/>
      <c r="EE124" s="236"/>
      <c r="EF124" s="236"/>
      <c r="EG124" s="236"/>
      <c r="EH124" s="236"/>
      <c r="EI124" s="236"/>
      <c r="EJ124" s="236"/>
      <c r="EK124" s="236"/>
      <c r="EL124" s="236"/>
      <c r="EM124" s="236"/>
      <c r="EN124" s="236"/>
      <c r="EO124" s="236"/>
      <c r="EP124" s="236"/>
      <c r="EQ124" s="236"/>
      <c r="ER124" s="236"/>
      <c r="ES124" s="237"/>
      <c r="ET124" s="241">
        <f>SUM(CR124:ES125)</f>
        <v>0</v>
      </c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3"/>
    </row>
    <row r="125" spans="1:194" ht="12" customHeight="1">
      <c r="A125" s="196" t="s">
        <v>216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7"/>
      <c r="BZ125" s="82"/>
      <c r="CA125" s="83"/>
      <c r="CB125" s="83"/>
      <c r="CC125" s="83"/>
      <c r="CD125" s="83"/>
      <c r="CE125" s="83"/>
      <c r="CF125" s="84"/>
      <c r="CG125" s="76"/>
      <c r="CH125" s="77"/>
      <c r="CI125" s="77"/>
      <c r="CJ125" s="77"/>
      <c r="CK125" s="77"/>
      <c r="CL125" s="77"/>
      <c r="CM125" s="77"/>
      <c r="CN125" s="77"/>
      <c r="CO125" s="77"/>
      <c r="CP125" s="77"/>
      <c r="CQ125" s="78"/>
      <c r="CR125" s="238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40"/>
      <c r="DJ125" s="238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40"/>
      <c r="EB125" s="238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40"/>
      <c r="ET125" s="244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6"/>
    </row>
    <row r="126" spans="1:194" ht="15" customHeight="1">
      <c r="A126" s="135" t="s">
        <v>217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6"/>
      <c r="BZ126" s="65" t="s">
        <v>113</v>
      </c>
      <c r="CA126" s="66"/>
      <c r="CB126" s="66"/>
      <c r="CC126" s="66"/>
      <c r="CD126" s="66"/>
      <c r="CE126" s="66"/>
      <c r="CF126" s="66"/>
      <c r="CG126" s="97">
        <v>640</v>
      </c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33">
        <f>SUM(CR126:ES126)</f>
        <v>0</v>
      </c>
      <c r="EU126" s="233"/>
      <c r="EV126" s="233"/>
      <c r="EW126" s="233"/>
      <c r="EX126" s="233"/>
      <c r="EY126" s="233"/>
      <c r="EZ126" s="233"/>
      <c r="FA126" s="233"/>
      <c r="FB126" s="233"/>
      <c r="FC126" s="233"/>
      <c r="FD126" s="233"/>
      <c r="FE126" s="233"/>
      <c r="FF126" s="233"/>
      <c r="FG126" s="233"/>
      <c r="FH126" s="233"/>
      <c r="FI126" s="233"/>
      <c r="FJ126" s="233"/>
      <c r="FK126" s="234"/>
    </row>
    <row r="127" spans="1:194" ht="15" customHeight="1">
      <c r="A127" s="126" t="s">
        <v>97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7"/>
      <c r="BZ127" s="65" t="s">
        <v>114</v>
      </c>
      <c r="CA127" s="66"/>
      <c r="CB127" s="66"/>
      <c r="CC127" s="66"/>
      <c r="CD127" s="66"/>
      <c r="CE127" s="66"/>
      <c r="CF127" s="66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233">
        <f>CR128-CR130</f>
        <v>0</v>
      </c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>
        <f>DJ128-DJ130</f>
        <v>0</v>
      </c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33"/>
      <c r="DX127" s="233"/>
      <c r="DY127" s="233"/>
      <c r="DZ127" s="233"/>
      <c r="EA127" s="233"/>
      <c r="EB127" s="233">
        <f>EB128-EB130</f>
        <v>0</v>
      </c>
      <c r="EC127" s="233"/>
      <c r="ED127" s="233"/>
      <c r="EE127" s="233"/>
      <c r="EF127" s="233"/>
      <c r="EG127" s="233"/>
      <c r="EH127" s="233"/>
      <c r="EI127" s="233"/>
      <c r="EJ127" s="233"/>
      <c r="EK127" s="233"/>
      <c r="EL127" s="233"/>
      <c r="EM127" s="233"/>
      <c r="EN127" s="233"/>
      <c r="EO127" s="233"/>
      <c r="EP127" s="233"/>
      <c r="EQ127" s="233"/>
      <c r="ER127" s="233"/>
      <c r="ES127" s="233"/>
      <c r="ET127" s="233">
        <f>SUM(CR127:ES127)</f>
        <v>0</v>
      </c>
      <c r="EU127" s="233"/>
      <c r="EV127" s="233"/>
      <c r="EW127" s="233"/>
      <c r="EX127" s="233"/>
      <c r="EY127" s="233"/>
      <c r="EZ127" s="233"/>
      <c r="FA127" s="233"/>
      <c r="FB127" s="233"/>
      <c r="FC127" s="233"/>
      <c r="FD127" s="233"/>
      <c r="FE127" s="233"/>
      <c r="FF127" s="233"/>
      <c r="FG127" s="233"/>
      <c r="FH127" s="233"/>
      <c r="FI127" s="233"/>
      <c r="FJ127" s="233"/>
      <c r="FK127" s="234"/>
    </row>
    <row r="128" spans="1:194" ht="12" customHeight="1">
      <c r="A128" s="128" t="s">
        <v>23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9"/>
      <c r="BZ128" s="79" t="s">
        <v>115</v>
      </c>
      <c r="CA128" s="80"/>
      <c r="CB128" s="80"/>
      <c r="CC128" s="80"/>
      <c r="CD128" s="80"/>
      <c r="CE128" s="80"/>
      <c r="CF128" s="81"/>
      <c r="CG128" s="73">
        <v>550</v>
      </c>
      <c r="CH128" s="74"/>
      <c r="CI128" s="74"/>
      <c r="CJ128" s="74"/>
      <c r="CK128" s="74"/>
      <c r="CL128" s="74"/>
      <c r="CM128" s="74"/>
      <c r="CN128" s="74"/>
      <c r="CO128" s="74"/>
      <c r="CP128" s="74"/>
      <c r="CQ128" s="75"/>
      <c r="CR128" s="235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7"/>
      <c r="DJ128" s="235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36"/>
      <c r="DX128" s="236"/>
      <c r="DY128" s="236"/>
      <c r="DZ128" s="236"/>
      <c r="EA128" s="237"/>
      <c r="EB128" s="235"/>
      <c r="EC128" s="236"/>
      <c r="ED128" s="236"/>
      <c r="EE128" s="236"/>
      <c r="EF128" s="236"/>
      <c r="EG128" s="236"/>
      <c r="EH128" s="236"/>
      <c r="EI128" s="236"/>
      <c r="EJ128" s="236"/>
      <c r="EK128" s="236"/>
      <c r="EL128" s="236"/>
      <c r="EM128" s="236"/>
      <c r="EN128" s="236"/>
      <c r="EO128" s="236"/>
      <c r="EP128" s="236"/>
      <c r="EQ128" s="236"/>
      <c r="ER128" s="236"/>
      <c r="ES128" s="237"/>
      <c r="ET128" s="241">
        <f>SUM(CR128:ES129)</f>
        <v>0</v>
      </c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3"/>
    </row>
    <row r="129" spans="1:194" ht="12" customHeight="1">
      <c r="A129" s="196" t="s">
        <v>218</v>
      </c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7"/>
      <c r="BZ129" s="82"/>
      <c r="CA129" s="83"/>
      <c r="CB129" s="83"/>
      <c r="CC129" s="83"/>
      <c r="CD129" s="83"/>
      <c r="CE129" s="83"/>
      <c r="CF129" s="84"/>
      <c r="CG129" s="76"/>
      <c r="CH129" s="77"/>
      <c r="CI129" s="77"/>
      <c r="CJ129" s="77"/>
      <c r="CK129" s="77"/>
      <c r="CL129" s="77"/>
      <c r="CM129" s="77"/>
      <c r="CN129" s="77"/>
      <c r="CO129" s="77"/>
      <c r="CP129" s="77"/>
      <c r="CQ129" s="78"/>
      <c r="CR129" s="238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40"/>
      <c r="DJ129" s="238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40"/>
      <c r="EB129" s="238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40"/>
      <c r="ET129" s="244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245"/>
      <c r="FF129" s="245"/>
      <c r="FG129" s="245"/>
      <c r="FH129" s="245"/>
      <c r="FI129" s="245"/>
      <c r="FJ129" s="245"/>
      <c r="FK129" s="246"/>
    </row>
    <row r="130" spans="1:194" ht="15" customHeight="1">
      <c r="A130" s="135" t="s">
        <v>219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6"/>
      <c r="BZ130" s="65" t="s">
        <v>116</v>
      </c>
      <c r="CA130" s="66"/>
      <c r="CB130" s="66"/>
      <c r="CC130" s="66"/>
      <c r="CD130" s="66"/>
      <c r="CE130" s="66"/>
      <c r="CF130" s="66"/>
      <c r="CG130" s="97">
        <v>650</v>
      </c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33">
        <f>SUM(CR130:ES130)</f>
        <v>0</v>
      </c>
      <c r="EU130" s="233"/>
      <c r="EV130" s="233"/>
      <c r="EW130" s="233"/>
      <c r="EX130" s="233"/>
      <c r="EY130" s="233"/>
      <c r="EZ130" s="233"/>
      <c r="FA130" s="233"/>
      <c r="FB130" s="233"/>
      <c r="FC130" s="233"/>
      <c r="FD130" s="233"/>
      <c r="FE130" s="233"/>
      <c r="FF130" s="233"/>
      <c r="FG130" s="233"/>
      <c r="FH130" s="233"/>
      <c r="FI130" s="233"/>
      <c r="FJ130" s="233"/>
      <c r="FK130" s="234"/>
      <c r="FM130" s="228" t="s">
        <v>256</v>
      </c>
      <c r="FN130" s="228"/>
      <c r="FO130" s="228"/>
      <c r="FP130" s="228"/>
      <c r="FQ130" s="228"/>
      <c r="FR130" s="228"/>
      <c r="FS130" s="228"/>
      <c r="FT130" s="228"/>
      <c r="FU130" s="228"/>
      <c r="FV130" s="228"/>
      <c r="FW130" s="228"/>
      <c r="FX130" s="228"/>
      <c r="FY130" s="228"/>
      <c r="FZ130" s="228"/>
      <c r="GA130" s="228"/>
      <c r="GC130" s="228" t="s">
        <v>257</v>
      </c>
      <c r="GD130" s="228"/>
      <c r="GE130" s="228"/>
      <c r="GF130" s="228"/>
      <c r="GG130" s="228"/>
      <c r="GH130" s="228"/>
      <c r="GI130" s="228"/>
      <c r="GJ130" s="228"/>
      <c r="GK130" s="228"/>
      <c r="GL130" s="228"/>
    </row>
    <row r="131" spans="1:194" ht="24" customHeight="1">
      <c r="A131" s="126" t="s">
        <v>220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7"/>
      <c r="BZ131" s="65" t="s">
        <v>117</v>
      </c>
      <c r="CA131" s="66"/>
      <c r="CB131" s="66"/>
      <c r="CC131" s="66"/>
      <c r="CD131" s="66"/>
      <c r="CE131" s="66"/>
      <c r="CF131" s="66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233">
        <f>CR132-CR134</f>
        <v>-293532.76</v>
      </c>
      <c r="CS131" s="233"/>
      <c r="CT131" s="233"/>
      <c r="CU131" s="233"/>
      <c r="CV131" s="233"/>
      <c r="CW131" s="233"/>
      <c r="CX131" s="233"/>
      <c r="CY131" s="233"/>
      <c r="CZ131" s="233"/>
      <c r="DA131" s="233"/>
      <c r="DB131" s="233"/>
      <c r="DC131" s="233"/>
      <c r="DD131" s="233"/>
      <c r="DE131" s="233"/>
      <c r="DF131" s="233"/>
      <c r="DG131" s="233"/>
      <c r="DH131" s="233"/>
      <c r="DI131" s="233"/>
      <c r="DJ131" s="233">
        <f>DJ132-DJ134</f>
        <v>-125376.84000000358</v>
      </c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33"/>
      <c r="DX131" s="233"/>
      <c r="DY131" s="233"/>
      <c r="DZ131" s="233"/>
      <c r="EA131" s="233"/>
      <c r="EB131" s="233">
        <f>EB132-EB134</f>
        <v>0</v>
      </c>
      <c r="EC131" s="233"/>
      <c r="ED131" s="233"/>
      <c r="EE131" s="233"/>
      <c r="EF131" s="233"/>
      <c r="EG131" s="233"/>
      <c r="EH131" s="233"/>
      <c r="EI131" s="233"/>
      <c r="EJ131" s="233"/>
      <c r="EK131" s="233"/>
      <c r="EL131" s="233"/>
      <c r="EM131" s="233"/>
      <c r="EN131" s="233"/>
      <c r="EO131" s="233"/>
      <c r="EP131" s="233"/>
      <c r="EQ131" s="233"/>
      <c r="ER131" s="233"/>
      <c r="ES131" s="233"/>
      <c r="ET131" s="233">
        <f>SUM(CR131:ES131)</f>
        <v>-418909.60000000359</v>
      </c>
      <c r="EU131" s="233"/>
      <c r="EV131" s="233"/>
      <c r="EW131" s="233"/>
      <c r="EX131" s="233"/>
      <c r="EY131" s="233"/>
      <c r="EZ131" s="233"/>
      <c r="FA131" s="233"/>
      <c r="FB131" s="233"/>
      <c r="FC131" s="233"/>
      <c r="FD131" s="233"/>
      <c r="FE131" s="233"/>
      <c r="FF131" s="233"/>
      <c r="FG131" s="233"/>
      <c r="FH131" s="233"/>
      <c r="FI131" s="233"/>
      <c r="FJ131" s="233"/>
      <c r="FK131" s="234"/>
      <c r="FM131" s="229"/>
      <c r="FN131" s="229"/>
      <c r="FO131" s="229"/>
      <c r="FP131" s="229"/>
      <c r="FQ131" s="229"/>
      <c r="FR131" s="229"/>
      <c r="FS131" s="229"/>
      <c r="FT131" s="229"/>
      <c r="FU131" s="229"/>
      <c r="FV131" s="229"/>
      <c r="FW131" s="229"/>
      <c r="FX131" s="229"/>
      <c r="FY131" s="229"/>
      <c r="FZ131" s="229"/>
      <c r="GA131" s="229"/>
      <c r="GB131" s="229"/>
      <c r="GC131" s="229"/>
      <c r="GD131" s="229"/>
      <c r="GE131" s="229"/>
      <c r="GF131" s="229"/>
      <c r="GG131" s="229"/>
      <c r="GH131" s="229"/>
      <c r="GI131" s="229"/>
      <c r="GJ131" s="229"/>
      <c r="GK131" s="229"/>
      <c r="GL131" s="229"/>
    </row>
    <row r="132" spans="1:194" ht="12" customHeight="1">
      <c r="A132" s="128" t="s">
        <v>23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9"/>
      <c r="BZ132" s="79" t="s">
        <v>118</v>
      </c>
      <c r="CA132" s="80"/>
      <c r="CB132" s="80"/>
      <c r="CC132" s="80"/>
      <c r="CD132" s="80"/>
      <c r="CE132" s="80"/>
      <c r="CF132" s="81"/>
      <c r="CG132" s="73">
        <v>560</v>
      </c>
      <c r="CH132" s="74"/>
      <c r="CI132" s="74"/>
      <c r="CJ132" s="74"/>
      <c r="CK132" s="74"/>
      <c r="CL132" s="74"/>
      <c r="CM132" s="74"/>
      <c r="CN132" s="74"/>
      <c r="CO132" s="74"/>
      <c r="CP132" s="74"/>
      <c r="CQ132" s="75"/>
      <c r="CR132" s="235">
        <v>1044863.5</v>
      </c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7"/>
      <c r="DJ132" s="235">
        <v>35836963.229999997</v>
      </c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6"/>
      <c r="DX132" s="236"/>
      <c r="DY132" s="236"/>
      <c r="DZ132" s="236"/>
      <c r="EA132" s="237"/>
      <c r="EB132" s="235"/>
      <c r="EC132" s="236"/>
      <c r="ED132" s="236"/>
      <c r="EE132" s="236"/>
      <c r="EF132" s="236"/>
      <c r="EG132" s="236"/>
      <c r="EH132" s="236"/>
      <c r="EI132" s="236"/>
      <c r="EJ132" s="236"/>
      <c r="EK132" s="236"/>
      <c r="EL132" s="236"/>
      <c r="EM132" s="236"/>
      <c r="EN132" s="236"/>
      <c r="EO132" s="236"/>
      <c r="EP132" s="236"/>
      <c r="EQ132" s="236"/>
      <c r="ER132" s="236"/>
      <c r="ES132" s="237"/>
      <c r="ET132" s="241">
        <f>SUM(CR132:ES133)</f>
        <v>36881826.729999997</v>
      </c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3"/>
    </row>
    <row r="133" spans="1:194" ht="12" customHeight="1">
      <c r="A133" s="196" t="s">
        <v>221</v>
      </c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7"/>
      <c r="BZ133" s="82"/>
      <c r="CA133" s="83"/>
      <c r="CB133" s="83"/>
      <c r="CC133" s="83"/>
      <c r="CD133" s="83"/>
      <c r="CE133" s="83"/>
      <c r="CF133" s="84"/>
      <c r="CG133" s="76"/>
      <c r="CH133" s="77"/>
      <c r="CI133" s="77"/>
      <c r="CJ133" s="77"/>
      <c r="CK133" s="77"/>
      <c r="CL133" s="77"/>
      <c r="CM133" s="77"/>
      <c r="CN133" s="77"/>
      <c r="CO133" s="77"/>
      <c r="CP133" s="77"/>
      <c r="CQ133" s="78"/>
      <c r="CR133" s="238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40"/>
      <c r="DJ133" s="238"/>
      <c r="DK133" s="239"/>
      <c r="DL133" s="239"/>
      <c r="DM133" s="239"/>
      <c r="DN133" s="239"/>
      <c r="DO133" s="239"/>
      <c r="DP133" s="239"/>
      <c r="DQ133" s="239"/>
      <c r="DR133" s="239"/>
      <c r="DS133" s="239"/>
      <c r="DT133" s="239"/>
      <c r="DU133" s="239"/>
      <c r="DV133" s="239"/>
      <c r="DW133" s="239"/>
      <c r="DX133" s="239"/>
      <c r="DY133" s="239"/>
      <c r="DZ133" s="239"/>
      <c r="EA133" s="240"/>
      <c r="EB133" s="238"/>
      <c r="EC133" s="239"/>
      <c r="ED133" s="239"/>
      <c r="EE133" s="239"/>
      <c r="EF133" s="239"/>
      <c r="EG133" s="239"/>
      <c r="EH133" s="239"/>
      <c r="EI133" s="239"/>
      <c r="EJ133" s="239"/>
      <c r="EK133" s="239"/>
      <c r="EL133" s="239"/>
      <c r="EM133" s="239"/>
      <c r="EN133" s="239"/>
      <c r="EO133" s="239"/>
      <c r="EP133" s="239"/>
      <c r="EQ133" s="239"/>
      <c r="ER133" s="239"/>
      <c r="ES133" s="240"/>
      <c r="ET133" s="244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6"/>
    </row>
    <row r="134" spans="1:194" ht="15" customHeight="1">
      <c r="A134" s="135" t="s">
        <v>222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6"/>
      <c r="BZ134" s="65" t="s">
        <v>119</v>
      </c>
      <c r="CA134" s="66"/>
      <c r="CB134" s="66"/>
      <c r="CC134" s="66"/>
      <c r="CD134" s="66"/>
      <c r="CE134" s="66"/>
      <c r="CF134" s="66"/>
      <c r="CG134" s="97">
        <v>660</v>
      </c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250">
        <v>1338396.26</v>
      </c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>
        <v>35962340.07</v>
      </c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  <c r="DV134" s="250"/>
      <c r="DW134" s="250"/>
      <c r="DX134" s="250"/>
      <c r="DY134" s="250"/>
      <c r="DZ134" s="250"/>
      <c r="EA134" s="250"/>
      <c r="EB134" s="250"/>
      <c r="EC134" s="250"/>
      <c r="ED134" s="250"/>
      <c r="EE134" s="250"/>
      <c r="EF134" s="250"/>
      <c r="EG134" s="250"/>
      <c r="EH134" s="250"/>
      <c r="EI134" s="250"/>
      <c r="EJ134" s="250"/>
      <c r="EK134" s="250"/>
      <c r="EL134" s="250"/>
      <c r="EM134" s="250"/>
      <c r="EN134" s="250"/>
      <c r="EO134" s="250"/>
      <c r="EP134" s="250"/>
      <c r="EQ134" s="250"/>
      <c r="ER134" s="250"/>
      <c r="ES134" s="250"/>
      <c r="ET134" s="233">
        <f>SUM(CR134:ES134)</f>
        <v>37300736.329999998</v>
      </c>
      <c r="EU134" s="233"/>
      <c r="EV134" s="233"/>
      <c r="EW134" s="233"/>
      <c r="EX134" s="233"/>
      <c r="EY134" s="233"/>
      <c r="EZ134" s="233"/>
      <c r="FA134" s="233"/>
      <c r="FB134" s="233"/>
      <c r="FC134" s="233"/>
      <c r="FD134" s="233"/>
      <c r="FE134" s="233"/>
      <c r="FF134" s="233"/>
      <c r="FG134" s="233"/>
      <c r="FH134" s="233"/>
      <c r="FI134" s="233"/>
      <c r="FJ134" s="233"/>
      <c r="FK134" s="234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61" t="s">
        <v>136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 t="s">
        <v>137</v>
      </c>
      <c r="CA136" s="123"/>
      <c r="CB136" s="123"/>
      <c r="CC136" s="123"/>
      <c r="CD136" s="123"/>
      <c r="CE136" s="123"/>
      <c r="CF136" s="123"/>
      <c r="CG136" s="123" t="s">
        <v>173</v>
      </c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253" t="s">
        <v>174</v>
      </c>
      <c r="CS136" s="253"/>
      <c r="CT136" s="253"/>
      <c r="CU136" s="253"/>
      <c r="CV136" s="253"/>
      <c r="CW136" s="253"/>
      <c r="CX136" s="253"/>
      <c r="CY136" s="253"/>
      <c r="CZ136" s="253"/>
      <c r="DA136" s="253"/>
      <c r="DB136" s="253"/>
      <c r="DC136" s="253"/>
      <c r="DD136" s="253"/>
      <c r="DE136" s="253"/>
      <c r="DF136" s="253"/>
      <c r="DG136" s="253"/>
      <c r="DH136" s="253"/>
      <c r="DI136" s="253"/>
      <c r="DJ136" s="253" t="s">
        <v>175</v>
      </c>
      <c r="DK136" s="253"/>
      <c r="DL136" s="253"/>
      <c r="DM136" s="253"/>
      <c r="DN136" s="253"/>
      <c r="DO136" s="253"/>
      <c r="DP136" s="253"/>
      <c r="DQ136" s="253"/>
      <c r="DR136" s="253"/>
      <c r="DS136" s="253"/>
      <c r="DT136" s="253"/>
      <c r="DU136" s="253"/>
      <c r="DV136" s="253"/>
      <c r="DW136" s="253"/>
      <c r="DX136" s="253"/>
      <c r="DY136" s="253"/>
      <c r="DZ136" s="253"/>
      <c r="EA136" s="253"/>
      <c r="EB136" s="253" t="s">
        <v>2</v>
      </c>
      <c r="EC136" s="253"/>
      <c r="ED136" s="253"/>
      <c r="EE136" s="253"/>
      <c r="EF136" s="253"/>
      <c r="EG136" s="253"/>
      <c r="EH136" s="253"/>
      <c r="EI136" s="253"/>
      <c r="EJ136" s="253"/>
      <c r="EK136" s="253"/>
      <c r="EL136" s="253"/>
      <c r="EM136" s="253"/>
      <c r="EN136" s="253"/>
      <c r="EO136" s="253"/>
      <c r="EP136" s="253"/>
      <c r="EQ136" s="253"/>
      <c r="ER136" s="253"/>
      <c r="ES136" s="253"/>
      <c r="ET136" s="253" t="s">
        <v>1</v>
      </c>
      <c r="EU136" s="253"/>
      <c r="EV136" s="253"/>
      <c r="EW136" s="253"/>
      <c r="EX136" s="253"/>
      <c r="EY136" s="253"/>
      <c r="EZ136" s="253"/>
      <c r="FA136" s="253"/>
      <c r="FB136" s="253"/>
      <c r="FC136" s="253"/>
      <c r="FD136" s="253"/>
      <c r="FE136" s="253"/>
      <c r="FF136" s="253"/>
      <c r="FG136" s="253"/>
      <c r="FH136" s="253"/>
      <c r="FI136" s="253"/>
      <c r="FJ136" s="253"/>
      <c r="FK136" s="256"/>
      <c r="FL136" s="39"/>
      <c r="FM136" s="39"/>
      <c r="FN136" s="39"/>
    </row>
    <row r="137" spans="1:194" ht="12.75" customHeight="1" thickBot="1">
      <c r="A137" s="118">
        <v>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119">
        <v>2</v>
      </c>
      <c r="CA137" s="119"/>
      <c r="CB137" s="119"/>
      <c r="CC137" s="119"/>
      <c r="CD137" s="119"/>
      <c r="CE137" s="119"/>
      <c r="CF137" s="119"/>
      <c r="CG137" s="119">
        <v>3</v>
      </c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293">
        <v>4</v>
      </c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>
        <v>5</v>
      </c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>
        <v>6</v>
      </c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  <c r="EO137" s="293"/>
      <c r="EP137" s="293"/>
      <c r="EQ137" s="293"/>
      <c r="ER137" s="293"/>
      <c r="ES137" s="293"/>
      <c r="ET137" s="293">
        <v>7</v>
      </c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3"/>
      <c r="FI137" s="293"/>
      <c r="FJ137" s="293"/>
      <c r="FK137" s="297"/>
    </row>
    <row r="138" spans="1:194" ht="15" customHeight="1">
      <c r="A138" s="215" t="s">
        <v>143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6"/>
      <c r="BZ138" s="138" t="s">
        <v>122</v>
      </c>
      <c r="CA138" s="139"/>
      <c r="CB138" s="139"/>
      <c r="CC138" s="139"/>
      <c r="CD138" s="139"/>
      <c r="CE138" s="139"/>
      <c r="CF138" s="139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254">
        <f>CR139+CR143+CR147</f>
        <v>-75400</v>
      </c>
      <c r="CS138" s="254"/>
      <c r="CT138" s="254"/>
      <c r="CU138" s="254"/>
      <c r="CV138" s="254"/>
      <c r="CW138" s="254"/>
      <c r="CX138" s="254"/>
      <c r="CY138" s="254"/>
      <c r="CZ138" s="254"/>
      <c r="DA138" s="254"/>
      <c r="DB138" s="254"/>
      <c r="DC138" s="254"/>
      <c r="DD138" s="254"/>
      <c r="DE138" s="254"/>
      <c r="DF138" s="254"/>
      <c r="DG138" s="254"/>
      <c r="DH138" s="254"/>
      <c r="DI138" s="254"/>
      <c r="DJ138" s="254">
        <f>DJ139+DJ143+DJ147</f>
        <v>-257494.0700000003</v>
      </c>
      <c r="DK138" s="254"/>
      <c r="DL138" s="254"/>
      <c r="DM138" s="254"/>
      <c r="DN138" s="254"/>
      <c r="DO138" s="254"/>
      <c r="DP138" s="254"/>
      <c r="DQ138" s="254"/>
      <c r="DR138" s="254"/>
      <c r="DS138" s="254"/>
      <c r="DT138" s="254"/>
      <c r="DU138" s="254"/>
      <c r="DV138" s="254"/>
      <c r="DW138" s="254"/>
      <c r="DX138" s="254"/>
      <c r="DY138" s="254"/>
      <c r="DZ138" s="254"/>
      <c r="EA138" s="254"/>
      <c r="EB138" s="254">
        <f>EB139+EB143+EB147</f>
        <v>0</v>
      </c>
      <c r="EC138" s="254"/>
      <c r="ED138" s="254"/>
      <c r="EE138" s="254"/>
      <c r="EF138" s="254"/>
      <c r="EG138" s="254"/>
      <c r="EH138" s="254"/>
      <c r="EI138" s="254"/>
      <c r="EJ138" s="254"/>
      <c r="EK138" s="254"/>
      <c r="EL138" s="254"/>
      <c r="EM138" s="254"/>
      <c r="EN138" s="254"/>
      <c r="EO138" s="254"/>
      <c r="EP138" s="254"/>
      <c r="EQ138" s="254"/>
      <c r="ER138" s="254"/>
      <c r="ES138" s="254"/>
      <c r="ET138" s="254">
        <f>SUM(CR138:ES138)</f>
        <v>-332894.0700000003</v>
      </c>
      <c r="EU138" s="254"/>
      <c r="EV138" s="254"/>
      <c r="EW138" s="254"/>
      <c r="EX138" s="254"/>
      <c r="EY138" s="254"/>
      <c r="EZ138" s="254"/>
      <c r="FA138" s="254"/>
      <c r="FB138" s="254"/>
      <c r="FC138" s="254"/>
      <c r="FD138" s="254"/>
      <c r="FE138" s="254"/>
      <c r="FF138" s="254"/>
      <c r="FG138" s="254"/>
      <c r="FH138" s="254"/>
      <c r="FI138" s="254"/>
      <c r="FJ138" s="254"/>
      <c r="FK138" s="270"/>
    </row>
    <row r="139" spans="1:194" ht="26.25" customHeight="1">
      <c r="A139" s="126" t="s">
        <v>223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7"/>
      <c r="BZ139" s="65" t="s">
        <v>123</v>
      </c>
      <c r="CA139" s="66"/>
      <c r="CB139" s="66"/>
      <c r="CC139" s="66"/>
      <c r="CD139" s="66"/>
      <c r="CE139" s="66"/>
      <c r="CF139" s="66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233">
        <f>CR140-CR142</f>
        <v>0</v>
      </c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>
        <f>DJ140-DJ142</f>
        <v>0</v>
      </c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33"/>
      <c r="DW139" s="233"/>
      <c r="DX139" s="233"/>
      <c r="DY139" s="233"/>
      <c r="DZ139" s="233"/>
      <c r="EA139" s="233"/>
      <c r="EB139" s="233">
        <f>EB140-EB142</f>
        <v>0</v>
      </c>
      <c r="EC139" s="233"/>
      <c r="ED139" s="233"/>
      <c r="EE139" s="233"/>
      <c r="EF139" s="233"/>
      <c r="EG139" s="233"/>
      <c r="EH139" s="233"/>
      <c r="EI139" s="233"/>
      <c r="EJ139" s="233"/>
      <c r="EK139" s="233"/>
      <c r="EL139" s="233"/>
      <c r="EM139" s="233"/>
      <c r="EN139" s="233"/>
      <c r="EO139" s="233"/>
      <c r="EP139" s="233"/>
      <c r="EQ139" s="233"/>
      <c r="ER139" s="233"/>
      <c r="ES139" s="233"/>
      <c r="ET139" s="233">
        <f>SUM(CR139:ES139)</f>
        <v>0</v>
      </c>
      <c r="EU139" s="233"/>
      <c r="EV139" s="233"/>
      <c r="EW139" s="233"/>
      <c r="EX139" s="233"/>
      <c r="EY139" s="233"/>
      <c r="EZ139" s="233"/>
      <c r="FA139" s="233"/>
      <c r="FB139" s="233"/>
      <c r="FC139" s="233"/>
      <c r="FD139" s="233"/>
      <c r="FE139" s="233"/>
      <c r="FF139" s="233"/>
      <c r="FG139" s="233"/>
      <c r="FH139" s="233"/>
      <c r="FI139" s="233"/>
      <c r="FJ139" s="233"/>
      <c r="FK139" s="234"/>
    </row>
    <row r="140" spans="1:194" ht="12" customHeight="1">
      <c r="A140" s="128" t="s">
        <v>23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9"/>
      <c r="BZ140" s="79" t="s">
        <v>124</v>
      </c>
      <c r="CA140" s="80"/>
      <c r="CB140" s="80"/>
      <c r="CC140" s="80"/>
      <c r="CD140" s="80"/>
      <c r="CE140" s="80"/>
      <c r="CF140" s="81"/>
      <c r="CG140" s="73">
        <v>710</v>
      </c>
      <c r="CH140" s="74"/>
      <c r="CI140" s="74"/>
      <c r="CJ140" s="74"/>
      <c r="CK140" s="74"/>
      <c r="CL140" s="74"/>
      <c r="CM140" s="74"/>
      <c r="CN140" s="74"/>
      <c r="CO140" s="74"/>
      <c r="CP140" s="74"/>
      <c r="CQ140" s="75"/>
      <c r="CR140" s="235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7"/>
      <c r="DJ140" s="235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36"/>
      <c r="DX140" s="236"/>
      <c r="DY140" s="236"/>
      <c r="DZ140" s="236"/>
      <c r="EA140" s="237"/>
      <c r="EB140" s="235"/>
      <c r="EC140" s="236"/>
      <c r="ED140" s="236"/>
      <c r="EE140" s="236"/>
      <c r="EF140" s="236"/>
      <c r="EG140" s="236"/>
      <c r="EH140" s="236"/>
      <c r="EI140" s="236"/>
      <c r="EJ140" s="236"/>
      <c r="EK140" s="236"/>
      <c r="EL140" s="236"/>
      <c r="EM140" s="236"/>
      <c r="EN140" s="236"/>
      <c r="EO140" s="236"/>
      <c r="EP140" s="236"/>
      <c r="EQ140" s="236"/>
      <c r="ER140" s="236"/>
      <c r="ES140" s="237"/>
      <c r="ET140" s="241">
        <f>SUM(CR140:ES141)</f>
        <v>0</v>
      </c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3"/>
    </row>
    <row r="141" spans="1:194" ht="12" customHeight="1">
      <c r="A141" s="196" t="s">
        <v>224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7"/>
      <c r="BZ141" s="82"/>
      <c r="CA141" s="83"/>
      <c r="CB141" s="83"/>
      <c r="CC141" s="83"/>
      <c r="CD141" s="83"/>
      <c r="CE141" s="83"/>
      <c r="CF141" s="84"/>
      <c r="CG141" s="76"/>
      <c r="CH141" s="77"/>
      <c r="CI141" s="77"/>
      <c r="CJ141" s="77"/>
      <c r="CK141" s="77"/>
      <c r="CL141" s="77"/>
      <c r="CM141" s="77"/>
      <c r="CN141" s="77"/>
      <c r="CO141" s="77"/>
      <c r="CP141" s="77"/>
      <c r="CQ141" s="78"/>
      <c r="CR141" s="238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40"/>
      <c r="DJ141" s="238"/>
      <c r="DK141" s="239"/>
      <c r="DL141" s="239"/>
      <c r="DM141" s="239"/>
      <c r="DN141" s="239"/>
      <c r="DO141" s="239"/>
      <c r="DP141" s="239"/>
      <c r="DQ141" s="239"/>
      <c r="DR141" s="239"/>
      <c r="DS141" s="239"/>
      <c r="DT141" s="239"/>
      <c r="DU141" s="239"/>
      <c r="DV141" s="239"/>
      <c r="DW141" s="239"/>
      <c r="DX141" s="239"/>
      <c r="DY141" s="239"/>
      <c r="DZ141" s="239"/>
      <c r="EA141" s="240"/>
      <c r="EB141" s="238"/>
      <c r="EC141" s="239"/>
      <c r="ED141" s="239"/>
      <c r="EE141" s="239"/>
      <c r="EF141" s="239"/>
      <c r="EG141" s="239"/>
      <c r="EH141" s="239"/>
      <c r="EI141" s="239"/>
      <c r="EJ141" s="239"/>
      <c r="EK141" s="239"/>
      <c r="EL141" s="239"/>
      <c r="EM141" s="239"/>
      <c r="EN141" s="239"/>
      <c r="EO141" s="239"/>
      <c r="EP141" s="239"/>
      <c r="EQ141" s="239"/>
      <c r="ER141" s="239"/>
      <c r="ES141" s="240"/>
      <c r="ET141" s="244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6"/>
    </row>
    <row r="142" spans="1:194" ht="15" customHeight="1">
      <c r="A142" s="135" t="s">
        <v>225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6"/>
      <c r="BZ142" s="65" t="s">
        <v>125</v>
      </c>
      <c r="CA142" s="66"/>
      <c r="CB142" s="66"/>
      <c r="CC142" s="66"/>
      <c r="CD142" s="66"/>
      <c r="CE142" s="66"/>
      <c r="CF142" s="66"/>
      <c r="CG142" s="97">
        <v>810</v>
      </c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  <c r="DV142" s="250"/>
      <c r="DW142" s="250"/>
      <c r="DX142" s="250"/>
      <c r="DY142" s="250"/>
      <c r="DZ142" s="250"/>
      <c r="EA142" s="250"/>
      <c r="EB142" s="250"/>
      <c r="EC142" s="250"/>
      <c r="ED142" s="250"/>
      <c r="EE142" s="250"/>
      <c r="EF142" s="250"/>
      <c r="EG142" s="250"/>
      <c r="EH142" s="250"/>
      <c r="EI142" s="250"/>
      <c r="EJ142" s="250"/>
      <c r="EK142" s="250"/>
      <c r="EL142" s="250"/>
      <c r="EM142" s="250"/>
      <c r="EN142" s="250"/>
      <c r="EO142" s="250"/>
      <c r="EP142" s="250"/>
      <c r="EQ142" s="250"/>
      <c r="ER142" s="250"/>
      <c r="ES142" s="250"/>
      <c r="ET142" s="233">
        <f>SUM(CR142:ES142)</f>
        <v>0</v>
      </c>
      <c r="EU142" s="233"/>
      <c r="EV142" s="233"/>
      <c r="EW142" s="233"/>
      <c r="EX142" s="233"/>
      <c r="EY142" s="233"/>
      <c r="EZ142" s="233"/>
      <c r="FA142" s="233"/>
      <c r="FB142" s="233"/>
      <c r="FC142" s="233"/>
      <c r="FD142" s="233"/>
      <c r="FE142" s="233"/>
      <c r="FF142" s="233"/>
      <c r="FG142" s="233"/>
      <c r="FH142" s="233"/>
      <c r="FI142" s="233"/>
      <c r="FJ142" s="233"/>
      <c r="FK142" s="234"/>
    </row>
    <row r="143" spans="1:194" ht="25.5" customHeight="1">
      <c r="A143" s="126" t="s">
        <v>226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7"/>
      <c r="BZ143" s="65" t="s">
        <v>126</v>
      </c>
      <c r="CA143" s="66"/>
      <c r="CB143" s="66"/>
      <c r="CC143" s="66"/>
      <c r="CD143" s="66"/>
      <c r="CE143" s="66"/>
      <c r="CF143" s="66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233">
        <f>CR144-CR146</f>
        <v>0</v>
      </c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>
        <f>DJ144-DJ146</f>
        <v>0</v>
      </c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33"/>
      <c r="DX143" s="233"/>
      <c r="DY143" s="233"/>
      <c r="DZ143" s="233"/>
      <c r="EA143" s="233"/>
      <c r="EB143" s="233">
        <f>EB144-EB146</f>
        <v>0</v>
      </c>
      <c r="EC143" s="233"/>
      <c r="ED143" s="233"/>
      <c r="EE143" s="233"/>
      <c r="EF143" s="233"/>
      <c r="EG143" s="233"/>
      <c r="EH143" s="233"/>
      <c r="EI143" s="233"/>
      <c r="EJ143" s="233"/>
      <c r="EK143" s="233"/>
      <c r="EL143" s="233"/>
      <c r="EM143" s="233"/>
      <c r="EN143" s="233"/>
      <c r="EO143" s="233"/>
      <c r="EP143" s="233"/>
      <c r="EQ143" s="233"/>
      <c r="ER143" s="233"/>
      <c r="ES143" s="233"/>
      <c r="ET143" s="233">
        <f>SUM(CR143:ES143)</f>
        <v>0</v>
      </c>
      <c r="EU143" s="233"/>
      <c r="EV143" s="233"/>
      <c r="EW143" s="233"/>
      <c r="EX143" s="233"/>
      <c r="EY143" s="233"/>
      <c r="EZ143" s="233"/>
      <c r="FA143" s="233"/>
      <c r="FB143" s="233"/>
      <c r="FC143" s="233"/>
      <c r="FD143" s="233"/>
      <c r="FE143" s="233"/>
      <c r="FF143" s="233"/>
      <c r="FG143" s="233"/>
      <c r="FH143" s="233"/>
      <c r="FI143" s="233"/>
      <c r="FJ143" s="233"/>
      <c r="FK143" s="234"/>
    </row>
    <row r="144" spans="1:194" ht="12" customHeight="1">
      <c r="A144" s="128" t="s">
        <v>23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9"/>
      <c r="BZ144" s="79" t="s">
        <v>127</v>
      </c>
      <c r="CA144" s="80"/>
      <c r="CB144" s="80"/>
      <c r="CC144" s="80"/>
      <c r="CD144" s="80"/>
      <c r="CE144" s="80"/>
      <c r="CF144" s="81"/>
      <c r="CG144" s="73">
        <v>720</v>
      </c>
      <c r="CH144" s="74"/>
      <c r="CI144" s="74"/>
      <c r="CJ144" s="74"/>
      <c r="CK144" s="74"/>
      <c r="CL144" s="74"/>
      <c r="CM144" s="74"/>
      <c r="CN144" s="74"/>
      <c r="CO144" s="74"/>
      <c r="CP144" s="74"/>
      <c r="CQ144" s="75"/>
      <c r="CR144" s="235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7"/>
      <c r="DJ144" s="235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36"/>
      <c r="DX144" s="236"/>
      <c r="DY144" s="236"/>
      <c r="DZ144" s="236"/>
      <c r="EA144" s="237"/>
      <c r="EB144" s="235"/>
      <c r="EC144" s="236"/>
      <c r="ED144" s="236"/>
      <c r="EE144" s="236"/>
      <c r="EF144" s="236"/>
      <c r="EG144" s="236"/>
      <c r="EH144" s="236"/>
      <c r="EI144" s="236"/>
      <c r="EJ144" s="236"/>
      <c r="EK144" s="236"/>
      <c r="EL144" s="236"/>
      <c r="EM144" s="236"/>
      <c r="EN144" s="236"/>
      <c r="EO144" s="236"/>
      <c r="EP144" s="236"/>
      <c r="EQ144" s="236"/>
      <c r="ER144" s="236"/>
      <c r="ES144" s="237"/>
      <c r="ET144" s="241">
        <f>SUM(CR144:ES145)</f>
        <v>0</v>
      </c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3"/>
    </row>
    <row r="145" spans="1:203" ht="12" customHeight="1">
      <c r="A145" s="196" t="s">
        <v>239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7"/>
      <c r="BZ145" s="82"/>
      <c r="CA145" s="83"/>
      <c r="CB145" s="83"/>
      <c r="CC145" s="83"/>
      <c r="CD145" s="83"/>
      <c r="CE145" s="83"/>
      <c r="CF145" s="84"/>
      <c r="CG145" s="76"/>
      <c r="CH145" s="77"/>
      <c r="CI145" s="77"/>
      <c r="CJ145" s="77"/>
      <c r="CK145" s="77"/>
      <c r="CL145" s="77"/>
      <c r="CM145" s="77"/>
      <c r="CN145" s="77"/>
      <c r="CO145" s="77"/>
      <c r="CP145" s="77"/>
      <c r="CQ145" s="78"/>
      <c r="CR145" s="238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40"/>
      <c r="DJ145" s="238"/>
      <c r="DK145" s="239"/>
      <c r="DL145" s="239"/>
      <c r="DM145" s="239"/>
      <c r="DN145" s="239"/>
      <c r="DO145" s="239"/>
      <c r="DP145" s="239"/>
      <c r="DQ145" s="239"/>
      <c r="DR145" s="239"/>
      <c r="DS145" s="239"/>
      <c r="DT145" s="239"/>
      <c r="DU145" s="239"/>
      <c r="DV145" s="239"/>
      <c r="DW145" s="239"/>
      <c r="DX145" s="239"/>
      <c r="DY145" s="239"/>
      <c r="DZ145" s="239"/>
      <c r="EA145" s="240"/>
      <c r="EB145" s="238"/>
      <c r="EC145" s="239"/>
      <c r="ED145" s="239"/>
      <c r="EE145" s="239"/>
      <c r="EF145" s="239"/>
      <c r="EG145" s="239"/>
      <c r="EH145" s="239"/>
      <c r="EI145" s="239"/>
      <c r="EJ145" s="239"/>
      <c r="EK145" s="239"/>
      <c r="EL145" s="239"/>
      <c r="EM145" s="239"/>
      <c r="EN145" s="239"/>
      <c r="EO145" s="239"/>
      <c r="EP145" s="239"/>
      <c r="EQ145" s="239"/>
      <c r="ER145" s="239"/>
      <c r="ES145" s="240"/>
      <c r="ET145" s="244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6"/>
    </row>
    <row r="146" spans="1:203" ht="15" customHeight="1">
      <c r="A146" s="135" t="s">
        <v>227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6"/>
      <c r="BZ146" s="65" t="s">
        <v>128</v>
      </c>
      <c r="CA146" s="66"/>
      <c r="CB146" s="66"/>
      <c r="CC146" s="66"/>
      <c r="CD146" s="66"/>
      <c r="CE146" s="66"/>
      <c r="CF146" s="66"/>
      <c r="CG146" s="97">
        <v>820</v>
      </c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  <c r="DV146" s="250"/>
      <c r="DW146" s="250"/>
      <c r="DX146" s="250"/>
      <c r="DY146" s="250"/>
      <c r="DZ146" s="250"/>
      <c r="EA146" s="250"/>
      <c r="EB146" s="250"/>
      <c r="EC146" s="250"/>
      <c r="ED146" s="250"/>
      <c r="EE146" s="250"/>
      <c r="EF146" s="250"/>
      <c r="EG146" s="250"/>
      <c r="EH146" s="250"/>
      <c r="EI146" s="250"/>
      <c r="EJ146" s="250"/>
      <c r="EK146" s="250"/>
      <c r="EL146" s="250"/>
      <c r="EM146" s="250"/>
      <c r="EN146" s="250"/>
      <c r="EO146" s="250"/>
      <c r="EP146" s="250"/>
      <c r="EQ146" s="250"/>
      <c r="ER146" s="250"/>
      <c r="ES146" s="250"/>
      <c r="ET146" s="233">
        <f>SUM(CR146:ES146)</f>
        <v>0</v>
      </c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4"/>
    </row>
    <row r="147" spans="1:203" ht="15" customHeight="1">
      <c r="A147" s="126" t="s">
        <v>157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7"/>
      <c r="BZ147" s="65" t="s">
        <v>129</v>
      </c>
      <c r="CA147" s="66"/>
      <c r="CB147" s="66"/>
      <c r="CC147" s="66"/>
      <c r="CD147" s="66"/>
      <c r="CE147" s="66"/>
      <c r="CF147" s="66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233">
        <f>CR148-CR150</f>
        <v>-75400</v>
      </c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>
        <f>DJ148-DJ150</f>
        <v>-257494.0700000003</v>
      </c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33"/>
      <c r="DW147" s="233"/>
      <c r="DX147" s="233"/>
      <c r="DY147" s="233"/>
      <c r="DZ147" s="233"/>
      <c r="EA147" s="233"/>
      <c r="EB147" s="233">
        <f>EB148-EB150</f>
        <v>0</v>
      </c>
      <c r="EC147" s="233"/>
      <c r="ED147" s="233"/>
      <c r="EE147" s="233"/>
      <c r="EF147" s="233"/>
      <c r="EG147" s="233"/>
      <c r="EH147" s="233"/>
      <c r="EI147" s="233"/>
      <c r="EJ147" s="233"/>
      <c r="EK147" s="233"/>
      <c r="EL147" s="233"/>
      <c r="EM147" s="233"/>
      <c r="EN147" s="233"/>
      <c r="EO147" s="233"/>
      <c r="EP147" s="233"/>
      <c r="EQ147" s="233"/>
      <c r="ER147" s="233"/>
      <c r="ES147" s="233"/>
      <c r="ET147" s="233">
        <f>SUM(CR147:ES147)</f>
        <v>-332894.0700000003</v>
      </c>
      <c r="EU147" s="233"/>
      <c r="EV147" s="233"/>
      <c r="EW147" s="233"/>
      <c r="EX147" s="233"/>
      <c r="EY147" s="233"/>
      <c r="EZ147" s="233"/>
      <c r="FA147" s="233"/>
      <c r="FB147" s="233"/>
      <c r="FC147" s="233"/>
      <c r="FD147" s="233"/>
      <c r="FE147" s="233"/>
      <c r="FF147" s="233"/>
      <c r="FG147" s="233"/>
      <c r="FH147" s="233"/>
      <c r="FI147" s="233"/>
      <c r="FJ147" s="233"/>
      <c r="FK147" s="234"/>
      <c r="FL147" s="225" t="s">
        <v>268</v>
      </c>
      <c r="FM147" s="226"/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  <c r="GH147" s="226"/>
      <c r="GI147" s="226"/>
      <c r="GJ147" s="226"/>
      <c r="GK147" s="61"/>
      <c r="GL147" s="61"/>
      <c r="GM147" s="307"/>
      <c r="GN147" s="307"/>
      <c r="GO147" s="307"/>
      <c r="GP147" s="307"/>
      <c r="GQ147" s="307"/>
      <c r="GR147" s="307"/>
      <c r="GS147" s="307"/>
      <c r="GT147" s="307"/>
      <c r="GU147" s="307"/>
    </row>
    <row r="148" spans="1:203" ht="12" customHeight="1">
      <c r="A148" s="128" t="s">
        <v>23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9"/>
      <c r="BZ148" s="79" t="s">
        <v>130</v>
      </c>
      <c r="CA148" s="80"/>
      <c r="CB148" s="80"/>
      <c r="CC148" s="80"/>
      <c r="CD148" s="80"/>
      <c r="CE148" s="80"/>
      <c r="CF148" s="81"/>
      <c r="CG148" s="73">
        <v>730</v>
      </c>
      <c r="CH148" s="74"/>
      <c r="CI148" s="74"/>
      <c r="CJ148" s="74"/>
      <c r="CK148" s="74"/>
      <c r="CL148" s="74"/>
      <c r="CM148" s="74"/>
      <c r="CN148" s="74"/>
      <c r="CO148" s="74"/>
      <c r="CP148" s="74"/>
      <c r="CQ148" s="75"/>
      <c r="CR148" s="235">
        <v>159521</v>
      </c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7"/>
      <c r="DJ148" s="235">
        <v>51568589.159999996</v>
      </c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6"/>
      <c r="DX148" s="236"/>
      <c r="DY148" s="236"/>
      <c r="DZ148" s="236"/>
      <c r="EA148" s="237"/>
      <c r="EB148" s="235"/>
      <c r="EC148" s="236"/>
      <c r="ED148" s="236"/>
      <c r="EE148" s="236"/>
      <c r="EF148" s="236"/>
      <c r="EG148" s="236"/>
      <c r="EH148" s="236"/>
      <c r="EI148" s="236"/>
      <c r="EJ148" s="236"/>
      <c r="EK148" s="236"/>
      <c r="EL148" s="236"/>
      <c r="EM148" s="236"/>
      <c r="EN148" s="236"/>
      <c r="EO148" s="236"/>
      <c r="EP148" s="236"/>
      <c r="EQ148" s="236"/>
      <c r="ER148" s="236"/>
      <c r="ES148" s="237"/>
      <c r="ET148" s="241">
        <f>SUM(CR148:ES149)</f>
        <v>51728110.159999996</v>
      </c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3"/>
      <c r="FL148" s="225"/>
      <c r="FM148" s="226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  <c r="GH148" s="226"/>
      <c r="GI148" s="226"/>
      <c r="GJ148" s="226"/>
      <c r="GM148" s="307"/>
      <c r="GN148" s="307"/>
      <c r="GO148" s="307"/>
      <c r="GP148" s="307"/>
      <c r="GQ148" s="307"/>
      <c r="GR148" s="307"/>
      <c r="GS148" s="307"/>
      <c r="GT148" s="307"/>
      <c r="GU148" s="307"/>
    </row>
    <row r="149" spans="1:203" ht="12" customHeight="1">
      <c r="A149" s="196" t="s">
        <v>120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7"/>
      <c r="BZ149" s="82"/>
      <c r="CA149" s="83"/>
      <c r="CB149" s="83"/>
      <c r="CC149" s="83"/>
      <c r="CD149" s="83"/>
      <c r="CE149" s="83"/>
      <c r="CF149" s="84"/>
      <c r="CG149" s="76"/>
      <c r="CH149" s="77"/>
      <c r="CI149" s="77"/>
      <c r="CJ149" s="77"/>
      <c r="CK149" s="77"/>
      <c r="CL149" s="77"/>
      <c r="CM149" s="77"/>
      <c r="CN149" s="77"/>
      <c r="CO149" s="77"/>
      <c r="CP149" s="77"/>
      <c r="CQ149" s="78"/>
      <c r="CR149" s="238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40"/>
      <c r="DJ149" s="238"/>
      <c r="DK149" s="239"/>
      <c r="DL149" s="239"/>
      <c r="DM149" s="239"/>
      <c r="DN149" s="239"/>
      <c r="DO149" s="239"/>
      <c r="DP149" s="239"/>
      <c r="DQ149" s="239"/>
      <c r="DR149" s="239"/>
      <c r="DS149" s="239"/>
      <c r="DT149" s="239"/>
      <c r="DU149" s="239"/>
      <c r="DV149" s="239"/>
      <c r="DW149" s="239"/>
      <c r="DX149" s="239"/>
      <c r="DY149" s="239"/>
      <c r="DZ149" s="239"/>
      <c r="EA149" s="240"/>
      <c r="EB149" s="238"/>
      <c r="EC149" s="239"/>
      <c r="ED149" s="239"/>
      <c r="EE149" s="239"/>
      <c r="EF149" s="239"/>
      <c r="EG149" s="239"/>
      <c r="EH149" s="239"/>
      <c r="EI149" s="239"/>
      <c r="EJ149" s="239"/>
      <c r="EK149" s="239"/>
      <c r="EL149" s="239"/>
      <c r="EM149" s="239"/>
      <c r="EN149" s="239"/>
      <c r="EO149" s="239"/>
      <c r="EP149" s="239"/>
      <c r="EQ149" s="239"/>
      <c r="ER149" s="239"/>
      <c r="ES149" s="240"/>
      <c r="ET149" s="244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6"/>
    </row>
    <row r="150" spans="1:203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85" t="s">
        <v>131</v>
      </c>
      <c r="CA150" s="186"/>
      <c r="CB150" s="186"/>
      <c r="CC150" s="186"/>
      <c r="CD150" s="186"/>
      <c r="CE150" s="186"/>
      <c r="CF150" s="186"/>
      <c r="CG150" s="201">
        <v>830</v>
      </c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47">
        <v>234921</v>
      </c>
      <c r="CS150" s="247"/>
      <c r="CT150" s="247"/>
      <c r="CU150" s="247"/>
      <c r="CV150" s="247"/>
      <c r="CW150" s="247"/>
      <c r="CX150" s="247"/>
      <c r="CY150" s="247"/>
      <c r="CZ150" s="247"/>
      <c r="DA150" s="247"/>
      <c r="DB150" s="247"/>
      <c r="DC150" s="247"/>
      <c r="DD150" s="247"/>
      <c r="DE150" s="247"/>
      <c r="DF150" s="247"/>
      <c r="DG150" s="247"/>
      <c r="DH150" s="247"/>
      <c r="DI150" s="247"/>
      <c r="DJ150" s="247">
        <v>51826083.229999997</v>
      </c>
      <c r="DK150" s="247"/>
      <c r="DL150" s="247"/>
      <c r="DM150" s="247"/>
      <c r="DN150" s="247"/>
      <c r="DO150" s="247"/>
      <c r="DP150" s="247"/>
      <c r="DQ150" s="247"/>
      <c r="DR150" s="247"/>
      <c r="DS150" s="247"/>
      <c r="DT150" s="247"/>
      <c r="DU150" s="247"/>
      <c r="DV150" s="247"/>
      <c r="DW150" s="247"/>
      <c r="DX150" s="247"/>
      <c r="DY150" s="247"/>
      <c r="DZ150" s="247"/>
      <c r="EA150" s="247"/>
      <c r="EB150" s="247"/>
      <c r="EC150" s="247"/>
      <c r="ED150" s="247"/>
      <c r="EE150" s="247"/>
      <c r="EF150" s="247"/>
      <c r="EG150" s="247"/>
      <c r="EH150" s="247"/>
      <c r="EI150" s="247"/>
      <c r="EJ150" s="247"/>
      <c r="EK150" s="247"/>
      <c r="EL150" s="247"/>
      <c r="EM150" s="247"/>
      <c r="EN150" s="247"/>
      <c r="EO150" s="247"/>
      <c r="EP150" s="247"/>
      <c r="EQ150" s="247"/>
      <c r="ER150" s="247"/>
      <c r="ES150" s="247"/>
      <c r="ET150" s="248">
        <f>SUM(CR150:ES150)</f>
        <v>52061004.229999997</v>
      </c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9"/>
    </row>
    <row r="151" spans="1:203" ht="37.5" customHeight="1"/>
    <row r="152" spans="1:203">
      <c r="A152" s="1" t="s">
        <v>132</v>
      </c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Z152" s="1" t="s">
        <v>139</v>
      </c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N152" s="294" t="s">
        <v>248</v>
      </c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</row>
    <row r="153" spans="1:203" s="16" customFormat="1">
      <c r="O153" s="134" t="s">
        <v>133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K153" s="134" t="s">
        <v>134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CR153" s="292" t="s">
        <v>133</v>
      </c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32"/>
      <c r="DK153" s="32"/>
      <c r="DL153" s="32"/>
      <c r="DM153" s="32"/>
      <c r="DN153" s="292" t="s">
        <v>134</v>
      </c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3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3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44"/>
      <c r="FM155" s="44"/>
      <c r="FN155" s="44"/>
    </row>
    <row r="156" spans="1:203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34" t="s">
        <v>229</v>
      </c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32"/>
      <c r="FM156" s="32"/>
      <c r="FN156" s="32"/>
    </row>
    <row r="157" spans="1:20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77" t="s">
        <v>249</v>
      </c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23"/>
      <c r="CM158" s="23"/>
      <c r="CN158" s="23"/>
      <c r="CO158" s="23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L158" s="294" t="s">
        <v>250</v>
      </c>
      <c r="DM158" s="294"/>
      <c r="DN158" s="294"/>
      <c r="DO158" s="294"/>
      <c r="DP158" s="294"/>
      <c r="DQ158" s="294"/>
      <c r="DR158" s="294"/>
      <c r="DS158" s="294"/>
      <c r="DT158" s="294"/>
      <c r="DU158" s="294"/>
      <c r="DV158" s="294"/>
      <c r="DW158" s="294"/>
      <c r="DX158" s="294"/>
      <c r="DY158" s="294"/>
      <c r="DZ158" s="294"/>
      <c r="EA158" s="294"/>
      <c r="EB158" s="294"/>
      <c r="EC158" s="294"/>
      <c r="ED158" s="294"/>
      <c r="EE158" s="294"/>
      <c r="EF158" s="294"/>
      <c r="EG158" s="294"/>
      <c r="EH158" s="294"/>
      <c r="EI158" s="294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3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34" t="s">
        <v>231</v>
      </c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25"/>
      <c r="CM159" s="25"/>
      <c r="CN159" s="25"/>
      <c r="CO159" s="25"/>
      <c r="CP159" s="134" t="s">
        <v>133</v>
      </c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32"/>
      <c r="DI159" s="32"/>
      <c r="DJ159" s="32"/>
      <c r="DK159" s="32"/>
      <c r="DL159" s="292" t="s">
        <v>134</v>
      </c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3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23"/>
      <c r="AM161" s="23"/>
      <c r="AN161" s="23"/>
      <c r="AO161" s="23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23"/>
      <c r="CK161" s="23"/>
      <c r="CL161" s="23"/>
      <c r="CM161" s="2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34" t="s">
        <v>231</v>
      </c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25"/>
      <c r="AM162" s="25"/>
      <c r="AN162" s="25"/>
      <c r="AO162" s="25"/>
      <c r="AP162" s="134" t="s">
        <v>133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L162" s="134" t="s">
        <v>134</v>
      </c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N162" s="134" t="s">
        <v>233</v>
      </c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78" t="s">
        <v>135</v>
      </c>
      <c r="B164" s="178"/>
      <c r="C164" s="83"/>
      <c r="D164" s="83"/>
      <c r="E164" s="83"/>
      <c r="F164" s="83"/>
      <c r="G164" s="202" t="s">
        <v>135</v>
      </c>
      <c r="H164" s="202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202">
        <v>20</v>
      </c>
      <c r="AC164" s="202"/>
      <c r="AD164" s="202"/>
      <c r="AE164" s="202"/>
      <c r="AF164" s="184"/>
      <c r="AG164" s="184"/>
      <c r="AH164" s="184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6">
    <mergeCell ref="FM33:GD34"/>
    <mergeCell ref="GE33:GV34"/>
    <mergeCell ref="FL147:GJ148"/>
    <mergeCell ref="GM147:GU148"/>
    <mergeCell ref="GE72:GV73"/>
    <mergeCell ref="GW72:HN73"/>
    <mergeCell ref="FU36:GH36"/>
    <mergeCell ref="FU37:GH37"/>
    <mergeCell ref="GA110:GL110"/>
    <mergeCell ref="FM113:GL115"/>
    <mergeCell ref="FM131:FX131"/>
    <mergeCell ref="FY131:GL131"/>
    <mergeCell ref="FM72:GA72"/>
    <mergeCell ref="FM73:GD73"/>
    <mergeCell ref="FM82:GA82"/>
    <mergeCell ref="A164:B164"/>
    <mergeCell ref="C164:F164"/>
    <mergeCell ref="G164:H164"/>
    <mergeCell ref="J164:AA164"/>
    <mergeCell ref="AB164:AE164"/>
    <mergeCell ref="AF164:AH164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  <mergeCell ref="BN158:CK158"/>
    <mergeCell ref="CP158:DG158"/>
    <mergeCell ref="DL158:EI158"/>
    <mergeCell ref="BN159:CK159"/>
    <mergeCell ref="CP159:DG159"/>
    <mergeCell ref="DL159:EI159"/>
    <mergeCell ref="O153:AF153"/>
    <mergeCell ref="AK153:BH153"/>
    <mergeCell ref="CR153:DI153"/>
    <mergeCell ref="DN153:EK153"/>
    <mergeCell ref="BZ155:FK155"/>
    <mergeCell ref="BZ156:FK156"/>
    <mergeCell ref="ET150:FK150"/>
    <mergeCell ref="A148:BY148"/>
    <mergeCell ref="BZ148:CF149"/>
    <mergeCell ref="O152:AF152"/>
    <mergeCell ref="AK152:BH152"/>
    <mergeCell ref="CR152:DI152"/>
    <mergeCell ref="DN152:EK152"/>
    <mergeCell ref="A149:BY149"/>
    <mergeCell ref="BZ150:CF150"/>
    <mergeCell ref="CG150:CQ150"/>
    <mergeCell ref="CR150:DI150"/>
    <mergeCell ref="DJ150:EA150"/>
    <mergeCell ref="EB150:ES150"/>
    <mergeCell ref="ET146:FK146"/>
    <mergeCell ref="ET148:FK149"/>
    <mergeCell ref="A145:BY145"/>
    <mergeCell ref="A143:BY143"/>
    <mergeCell ref="EB147:ES147"/>
    <mergeCell ref="ET147:FK147"/>
    <mergeCell ref="A146:BY146"/>
    <mergeCell ref="BZ146:CF146"/>
    <mergeCell ref="EB143:ES143"/>
    <mergeCell ref="A147:BY147"/>
    <mergeCell ref="BZ147:CF147"/>
    <mergeCell ref="CG147:CQ147"/>
    <mergeCell ref="CR147:DI147"/>
    <mergeCell ref="DJ147:EA147"/>
    <mergeCell ref="DJ146:EA146"/>
    <mergeCell ref="EB146:ES146"/>
    <mergeCell ref="CG148:CQ149"/>
    <mergeCell ref="CR148:DI149"/>
    <mergeCell ref="DJ148:EA149"/>
    <mergeCell ref="EB148:ES149"/>
    <mergeCell ref="CG146:CQ146"/>
    <mergeCell ref="CR146:DI146"/>
    <mergeCell ref="ET140:FK141"/>
    <mergeCell ref="EB142:ES142"/>
    <mergeCell ref="ET142:FK142"/>
    <mergeCell ref="ET143:FK143"/>
    <mergeCell ref="A144:BY144"/>
    <mergeCell ref="BZ144:CF145"/>
    <mergeCell ref="CG144:CQ145"/>
    <mergeCell ref="CR144:DI145"/>
    <mergeCell ref="DJ144:EA145"/>
    <mergeCell ref="A142:BY142"/>
    <mergeCell ref="BZ142:CF142"/>
    <mergeCell ref="CG142:CQ142"/>
    <mergeCell ref="CR142:DI142"/>
    <mergeCell ref="DJ142:EA142"/>
    <mergeCell ref="BZ143:CF143"/>
    <mergeCell ref="CG143:CQ143"/>
    <mergeCell ref="CR143:DI143"/>
    <mergeCell ref="DJ143:EA143"/>
    <mergeCell ref="EB144:ES145"/>
    <mergeCell ref="ET144:FK145"/>
    <mergeCell ref="A140:BY140"/>
    <mergeCell ref="BZ140:CF141"/>
    <mergeCell ref="CG140:CQ141"/>
    <mergeCell ref="CR140:DI141"/>
    <mergeCell ref="DJ140:EA141"/>
    <mergeCell ref="EB140:ES141"/>
    <mergeCell ref="A141:BY141"/>
    <mergeCell ref="A139:BY139"/>
    <mergeCell ref="BZ139:CF139"/>
    <mergeCell ref="CG139:CQ139"/>
    <mergeCell ref="CR139:DI139"/>
    <mergeCell ref="DJ139:EA139"/>
    <mergeCell ref="EB139:ES139"/>
    <mergeCell ref="ET138:FK138"/>
    <mergeCell ref="EB136:ES136"/>
    <mergeCell ref="CG138:CQ138"/>
    <mergeCell ref="CR138:DI138"/>
    <mergeCell ref="DJ138:EA138"/>
    <mergeCell ref="EB138:ES138"/>
    <mergeCell ref="ET136:FK136"/>
    <mergeCell ref="ET139:FK139"/>
    <mergeCell ref="A138:BY138"/>
    <mergeCell ref="BZ138:CF138"/>
    <mergeCell ref="EB137:ES137"/>
    <mergeCell ref="ET137:FK137"/>
    <mergeCell ref="A136:BY136"/>
    <mergeCell ref="BZ136:CF136"/>
    <mergeCell ref="CG136:CQ136"/>
    <mergeCell ref="CR136:DI136"/>
    <mergeCell ref="DJ136:EA136"/>
    <mergeCell ref="A133:BY133"/>
    <mergeCell ref="A134:BY134"/>
    <mergeCell ref="BZ134:CF134"/>
    <mergeCell ref="CG134:CQ134"/>
    <mergeCell ref="CR134:DI134"/>
    <mergeCell ref="DJ134:EA134"/>
    <mergeCell ref="BZ132:CF133"/>
    <mergeCell ref="CG132:CQ133"/>
    <mergeCell ref="CR132:DI133"/>
    <mergeCell ref="DJ132:EA133"/>
    <mergeCell ref="EB132:ES133"/>
    <mergeCell ref="A137:BY137"/>
    <mergeCell ref="BZ137:CF137"/>
    <mergeCell ref="CG137:CQ137"/>
    <mergeCell ref="CR137:DI137"/>
    <mergeCell ref="DJ137:EA137"/>
    <mergeCell ref="ET132:FK133"/>
    <mergeCell ref="A131:BY131"/>
    <mergeCell ref="BZ131:CF131"/>
    <mergeCell ref="CG131:CQ131"/>
    <mergeCell ref="CR131:DI131"/>
    <mergeCell ref="DJ131:EA131"/>
    <mergeCell ref="EB131:ES131"/>
    <mergeCell ref="EB134:ES134"/>
    <mergeCell ref="ET134:FK134"/>
    <mergeCell ref="A132:BY132"/>
    <mergeCell ref="A130:BY130"/>
    <mergeCell ref="BZ130:CF130"/>
    <mergeCell ref="CG130:CQ130"/>
    <mergeCell ref="CR130:DI130"/>
    <mergeCell ref="DJ130:EA130"/>
    <mergeCell ref="EB130:ES130"/>
    <mergeCell ref="EB127:ES127"/>
    <mergeCell ref="ET130:FK130"/>
    <mergeCell ref="ET131:FK131"/>
    <mergeCell ref="ET124:FK125"/>
    <mergeCell ref="EB126:ES126"/>
    <mergeCell ref="ET126:FK126"/>
    <mergeCell ref="ET127:FK127"/>
    <mergeCell ref="A128:BY128"/>
    <mergeCell ref="BZ128:CF129"/>
    <mergeCell ref="CG128:CQ129"/>
    <mergeCell ref="CR128:DI129"/>
    <mergeCell ref="DJ128:EA129"/>
    <mergeCell ref="A126:BY126"/>
    <mergeCell ref="BZ126:CF126"/>
    <mergeCell ref="CG126:CQ126"/>
    <mergeCell ref="CR126:DI126"/>
    <mergeCell ref="DJ126:EA126"/>
    <mergeCell ref="BZ127:CF127"/>
    <mergeCell ref="CG127:CQ127"/>
    <mergeCell ref="CR127:DI127"/>
    <mergeCell ref="DJ127:EA127"/>
    <mergeCell ref="EB128:ES129"/>
    <mergeCell ref="ET128:FK129"/>
    <mergeCell ref="A129:BY129"/>
    <mergeCell ref="A127:BY127"/>
    <mergeCell ref="A124:BY124"/>
    <mergeCell ref="BZ124:CF125"/>
    <mergeCell ref="CG124:CQ125"/>
    <mergeCell ref="CR124:DI125"/>
    <mergeCell ref="DJ124:EA125"/>
    <mergeCell ref="EB124:ES125"/>
    <mergeCell ref="A125:BY125"/>
    <mergeCell ref="A123:BY123"/>
    <mergeCell ref="BZ123:CF123"/>
    <mergeCell ref="CG123:CQ123"/>
    <mergeCell ref="CR123:DI123"/>
    <mergeCell ref="DJ123:EA123"/>
    <mergeCell ref="EB123:ES123"/>
    <mergeCell ref="CG120:CQ121"/>
    <mergeCell ref="CR120:DI121"/>
    <mergeCell ref="DJ120:EA121"/>
    <mergeCell ref="DJ119:EA119"/>
    <mergeCell ref="CG122:CQ122"/>
    <mergeCell ref="CR122:DI122"/>
    <mergeCell ref="DJ122:EA122"/>
    <mergeCell ref="ET123:FK123"/>
    <mergeCell ref="A122:BY122"/>
    <mergeCell ref="BZ122:CF122"/>
    <mergeCell ref="EB122:ES122"/>
    <mergeCell ref="ET119:FK119"/>
    <mergeCell ref="EB119:ES119"/>
    <mergeCell ref="ET122:FK122"/>
    <mergeCell ref="A116:BY116"/>
    <mergeCell ref="EB120:ES121"/>
    <mergeCell ref="ET120:FK121"/>
    <mergeCell ref="A121:BY121"/>
    <mergeCell ref="A119:BY119"/>
    <mergeCell ref="BZ119:CF119"/>
    <mergeCell ref="CG119:CQ119"/>
    <mergeCell ref="CR119:DI119"/>
    <mergeCell ref="A117:BY117"/>
    <mergeCell ref="A118:BY118"/>
    <mergeCell ref="BZ118:CF118"/>
    <mergeCell ref="CG118:CQ118"/>
    <mergeCell ref="CR118:DI118"/>
    <mergeCell ref="DJ118:EA118"/>
    <mergeCell ref="BZ116:CF117"/>
    <mergeCell ref="CG116:CQ117"/>
    <mergeCell ref="CR116:DI117"/>
    <mergeCell ref="DJ116:EA117"/>
    <mergeCell ref="EB116:ES117"/>
    <mergeCell ref="A120:BY120"/>
    <mergeCell ref="BZ120:CF121"/>
    <mergeCell ref="ET115:FK115"/>
    <mergeCell ref="ET116:FK117"/>
    <mergeCell ref="A115:BY115"/>
    <mergeCell ref="BZ115:CF115"/>
    <mergeCell ref="CG115:CQ115"/>
    <mergeCell ref="CR115:DI115"/>
    <mergeCell ref="DJ115:EA115"/>
    <mergeCell ref="EB115:ES115"/>
    <mergeCell ref="EB118:ES118"/>
    <mergeCell ref="ET118:FK118"/>
    <mergeCell ref="ET112:FK113"/>
    <mergeCell ref="A113:BY113"/>
    <mergeCell ref="A111:BY111"/>
    <mergeCell ref="A114:BY114"/>
    <mergeCell ref="BZ114:CF114"/>
    <mergeCell ref="CG114:CQ114"/>
    <mergeCell ref="CR114:DI114"/>
    <mergeCell ref="DJ114:EA114"/>
    <mergeCell ref="EB114:ES114"/>
    <mergeCell ref="A112:BY112"/>
    <mergeCell ref="ET114:FK114"/>
    <mergeCell ref="BZ112:CF113"/>
    <mergeCell ref="CG112:CQ113"/>
    <mergeCell ref="CR112:DI113"/>
    <mergeCell ref="DJ112:EA113"/>
    <mergeCell ref="EB112:ES113"/>
    <mergeCell ref="BZ111:CF111"/>
    <mergeCell ref="CG111:CQ111"/>
    <mergeCell ref="CR111:DI111"/>
    <mergeCell ref="DJ111:EA111"/>
    <mergeCell ref="ET110:FK110"/>
    <mergeCell ref="ET111:FK111"/>
    <mergeCell ref="A110:BY110"/>
    <mergeCell ref="BZ110:CF110"/>
    <mergeCell ref="CG110:CQ110"/>
    <mergeCell ref="CR110:DI110"/>
    <mergeCell ref="DJ110:EA110"/>
    <mergeCell ref="EB110:ES110"/>
    <mergeCell ref="EB111:ES111"/>
    <mergeCell ref="ET107:FK107"/>
    <mergeCell ref="ET108:FK108"/>
    <mergeCell ref="ET109:FK109"/>
    <mergeCell ref="A108:BY108"/>
    <mergeCell ref="BZ108:CF108"/>
    <mergeCell ref="CG108:CQ108"/>
    <mergeCell ref="CR108:DI108"/>
    <mergeCell ref="DJ108:EA108"/>
    <mergeCell ref="EB108:ES108"/>
    <mergeCell ref="A107:BY107"/>
    <mergeCell ref="BZ107:CF107"/>
    <mergeCell ref="CG107:CQ107"/>
    <mergeCell ref="CR107:DI107"/>
    <mergeCell ref="DJ107:EA107"/>
    <mergeCell ref="EB107:ES107"/>
    <mergeCell ref="A109:BY109"/>
    <mergeCell ref="BZ109:CF109"/>
    <mergeCell ref="CG109:CQ109"/>
    <mergeCell ref="CR109:DI109"/>
    <mergeCell ref="DJ109:EA109"/>
    <mergeCell ref="EB109:ES109"/>
    <mergeCell ref="ET103:FK104"/>
    <mergeCell ref="A104:BY104"/>
    <mergeCell ref="A105:BY105"/>
    <mergeCell ref="BZ105:CF105"/>
    <mergeCell ref="CG105:CQ105"/>
    <mergeCell ref="CR105:DI105"/>
    <mergeCell ref="DJ105:EA105"/>
    <mergeCell ref="EB105:ES105"/>
    <mergeCell ref="ET105:FK105"/>
    <mergeCell ref="A103:BY103"/>
    <mergeCell ref="BZ103:CF104"/>
    <mergeCell ref="CG103:CQ104"/>
    <mergeCell ref="CR103:DI104"/>
    <mergeCell ref="DJ103:EA104"/>
    <mergeCell ref="EB103:ES104"/>
    <mergeCell ref="DJ98:EA98"/>
    <mergeCell ref="EB98:ES98"/>
    <mergeCell ref="EB101:ES101"/>
    <mergeCell ref="ET101:FK101"/>
    <mergeCell ref="ET102:FK102"/>
    <mergeCell ref="CG101:CQ101"/>
    <mergeCell ref="CR101:DI101"/>
    <mergeCell ref="DJ101:EA101"/>
    <mergeCell ref="A102:BY102"/>
    <mergeCell ref="BZ102:CF102"/>
    <mergeCell ref="CG102:CQ102"/>
    <mergeCell ref="CR102:DI102"/>
    <mergeCell ref="DJ102:EA102"/>
    <mergeCell ref="EB102:ES102"/>
    <mergeCell ref="A101:BY101"/>
    <mergeCell ref="BZ101:CF101"/>
    <mergeCell ref="EB99:ES100"/>
    <mergeCell ref="ET99:FK100"/>
    <mergeCell ref="A100:BY100"/>
    <mergeCell ref="A98:BY98"/>
    <mergeCell ref="BZ98:CF98"/>
    <mergeCell ref="CG98:CQ98"/>
    <mergeCell ref="CR98:DI98"/>
    <mergeCell ref="A96:BY96"/>
    <mergeCell ref="A97:BY97"/>
    <mergeCell ref="BZ97:CF97"/>
    <mergeCell ref="CG97:CQ97"/>
    <mergeCell ref="CR97:DI97"/>
    <mergeCell ref="DJ97:EA97"/>
    <mergeCell ref="BZ95:CF96"/>
    <mergeCell ref="CG95:CQ96"/>
    <mergeCell ref="CR95:DI96"/>
    <mergeCell ref="DJ95:EA96"/>
    <mergeCell ref="EB95:ES96"/>
    <mergeCell ref="ET98:FK98"/>
    <mergeCell ref="A99:BY99"/>
    <mergeCell ref="BZ99:CF100"/>
    <mergeCell ref="CG99:CQ100"/>
    <mergeCell ref="CR99:DI100"/>
    <mergeCell ref="DJ99:EA100"/>
    <mergeCell ref="ET95:FK96"/>
    <mergeCell ref="A94:BY94"/>
    <mergeCell ref="BZ94:CF94"/>
    <mergeCell ref="CG94:CQ94"/>
    <mergeCell ref="CR94:DI94"/>
    <mergeCell ref="DJ94:EA94"/>
    <mergeCell ref="EB94:ES94"/>
    <mergeCell ref="EB97:ES97"/>
    <mergeCell ref="ET97:FK97"/>
    <mergeCell ref="A95:BY95"/>
    <mergeCell ref="A93:BY93"/>
    <mergeCell ref="BZ93:CF93"/>
    <mergeCell ref="CG93:CQ93"/>
    <mergeCell ref="CR93:DI93"/>
    <mergeCell ref="DJ93:EA93"/>
    <mergeCell ref="EB93:ES93"/>
    <mergeCell ref="EB90:ES90"/>
    <mergeCell ref="ET93:FK93"/>
    <mergeCell ref="ET94:FK94"/>
    <mergeCell ref="ET87:FK88"/>
    <mergeCell ref="EB89:ES89"/>
    <mergeCell ref="ET89:FK89"/>
    <mergeCell ref="ET90:FK90"/>
    <mergeCell ref="A91:BY91"/>
    <mergeCell ref="BZ91:CF92"/>
    <mergeCell ref="CG91:CQ92"/>
    <mergeCell ref="CR91:DI92"/>
    <mergeCell ref="DJ91:EA92"/>
    <mergeCell ref="A89:BY89"/>
    <mergeCell ref="BZ89:CF89"/>
    <mergeCell ref="CG89:CQ89"/>
    <mergeCell ref="CR89:DI89"/>
    <mergeCell ref="DJ89:EA89"/>
    <mergeCell ref="BZ90:CF90"/>
    <mergeCell ref="CG90:CQ90"/>
    <mergeCell ref="CR90:DI90"/>
    <mergeCell ref="DJ90:EA90"/>
    <mergeCell ref="EB91:ES92"/>
    <mergeCell ref="ET91:FK92"/>
    <mergeCell ref="A92:BY92"/>
    <mergeCell ref="A90:BY90"/>
    <mergeCell ref="A87:BY87"/>
    <mergeCell ref="BZ87:CF88"/>
    <mergeCell ref="CG87:CQ88"/>
    <mergeCell ref="CR87:DI88"/>
    <mergeCell ref="DJ87:EA88"/>
    <mergeCell ref="EB87:ES88"/>
    <mergeCell ref="A88:BY88"/>
    <mergeCell ref="A86:BY86"/>
    <mergeCell ref="BZ86:CF86"/>
    <mergeCell ref="CG86:CQ86"/>
    <mergeCell ref="CR86:DI86"/>
    <mergeCell ref="DJ86:EA86"/>
    <mergeCell ref="EB86:ES86"/>
    <mergeCell ref="ET85:FK85"/>
    <mergeCell ref="EB83:ES83"/>
    <mergeCell ref="CG85:CQ85"/>
    <mergeCell ref="CR85:DI85"/>
    <mergeCell ref="DJ85:EA85"/>
    <mergeCell ref="EB85:ES85"/>
    <mergeCell ref="ET83:FK83"/>
    <mergeCell ref="ET86:FK86"/>
    <mergeCell ref="A85:BY85"/>
    <mergeCell ref="BZ85:CF85"/>
    <mergeCell ref="EB84:ES84"/>
    <mergeCell ref="ET84:FK84"/>
    <mergeCell ref="A83:BY83"/>
    <mergeCell ref="BZ83:CF83"/>
    <mergeCell ref="CG83:CQ83"/>
    <mergeCell ref="CR83:DI83"/>
    <mergeCell ref="DJ83:EA83"/>
    <mergeCell ref="A82:BY82"/>
    <mergeCell ref="BZ82:CF82"/>
    <mergeCell ref="CG82:CQ82"/>
    <mergeCell ref="CR82:DI82"/>
    <mergeCell ref="DJ82:EA82"/>
    <mergeCell ref="EB82:ES82"/>
    <mergeCell ref="A84:BY84"/>
    <mergeCell ref="BZ84:CF84"/>
    <mergeCell ref="CG84:CQ84"/>
    <mergeCell ref="CR84:DI84"/>
    <mergeCell ref="DJ84:EA84"/>
    <mergeCell ref="ET81:FK81"/>
    <mergeCell ref="EB79:ES79"/>
    <mergeCell ref="CG81:CQ81"/>
    <mergeCell ref="CR81:DI81"/>
    <mergeCell ref="DJ81:EA81"/>
    <mergeCell ref="EB81:ES81"/>
    <mergeCell ref="ET79:FK79"/>
    <mergeCell ref="ET82:FK82"/>
    <mergeCell ref="A81:BY81"/>
    <mergeCell ref="BZ81:CF81"/>
    <mergeCell ref="EB80:ES80"/>
    <mergeCell ref="ET80:FK80"/>
    <mergeCell ref="A79:BY79"/>
    <mergeCell ref="BZ79:CF79"/>
    <mergeCell ref="CG79:CQ79"/>
    <mergeCell ref="CR79:DI79"/>
    <mergeCell ref="DJ79:EA79"/>
    <mergeCell ref="A77:BY77"/>
    <mergeCell ref="BZ77:CF78"/>
    <mergeCell ref="CG77:CQ78"/>
    <mergeCell ref="CR77:DI78"/>
    <mergeCell ref="DJ77:EA78"/>
    <mergeCell ref="EB77:ES78"/>
    <mergeCell ref="A80:BY80"/>
    <mergeCell ref="BZ80:CF80"/>
    <mergeCell ref="CG80:CQ80"/>
    <mergeCell ref="CR80:DI80"/>
    <mergeCell ref="DJ80:EA80"/>
    <mergeCell ref="ET75:FK75"/>
    <mergeCell ref="ET76:FK76"/>
    <mergeCell ref="A75:BY75"/>
    <mergeCell ref="BZ75:CF75"/>
    <mergeCell ref="CG75:CQ75"/>
    <mergeCell ref="CR75:DI75"/>
    <mergeCell ref="DJ75:EA75"/>
    <mergeCell ref="EB75:ES75"/>
    <mergeCell ref="ET77:FK78"/>
    <mergeCell ref="A78:BY78"/>
    <mergeCell ref="A76:BY76"/>
    <mergeCell ref="BZ76:CF76"/>
    <mergeCell ref="CG76:CQ76"/>
    <mergeCell ref="CR76:DI76"/>
    <mergeCell ref="DJ76:EA76"/>
    <mergeCell ref="EB76:ES76"/>
    <mergeCell ref="CG71:CQ71"/>
    <mergeCell ref="CR71:DI71"/>
    <mergeCell ref="DJ71:EA71"/>
    <mergeCell ref="ET72:FK72"/>
    <mergeCell ref="A71:BY71"/>
    <mergeCell ref="BZ71:CF71"/>
    <mergeCell ref="A74:BY74"/>
    <mergeCell ref="BZ74:CF74"/>
    <mergeCell ref="CG74:CQ74"/>
    <mergeCell ref="CR74:DI74"/>
    <mergeCell ref="DJ74:EA74"/>
    <mergeCell ref="EB74:ES74"/>
    <mergeCell ref="A72:BY72"/>
    <mergeCell ref="BZ72:CF72"/>
    <mergeCell ref="CG72:CQ72"/>
    <mergeCell ref="CR72:DI72"/>
    <mergeCell ref="DJ72:EA72"/>
    <mergeCell ref="EB72:ES72"/>
    <mergeCell ref="EB71:ES71"/>
    <mergeCell ref="ET74:FK74"/>
    <mergeCell ref="ET71:FK71"/>
    <mergeCell ref="A65:BY65"/>
    <mergeCell ref="EB69:ES70"/>
    <mergeCell ref="ET69:FK70"/>
    <mergeCell ref="A70:BY70"/>
    <mergeCell ref="A68:BY68"/>
    <mergeCell ref="BZ68:CF68"/>
    <mergeCell ref="A66:BY66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EB65:ES66"/>
    <mergeCell ref="A69:BY69"/>
    <mergeCell ref="BZ69:CF70"/>
    <mergeCell ref="CG69:CQ70"/>
    <mergeCell ref="CR69:DI70"/>
    <mergeCell ref="DJ69:EA70"/>
    <mergeCell ref="DJ68:EA68"/>
    <mergeCell ref="ET65:FK66"/>
    <mergeCell ref="A64:BY64"/>
    <mergeCell ref="BZ64:CF64"/>
    <mergeCell ref="CG64:CQ64"/>
    <mergeCell ref="CR64:DI64"/>
    <mergeCell ref="DJ64:EA64"/>
    <mergeCell ref="EB64:ES64"/>
    <mergeCell ref="EB67:ES67"/>
    <mergeCell ref="CG68:CQ68"/>
    <mergeCell ref="CR68:DI68"/>
    <mergeCell ref="ET67:FK67"/>
    <mergeCell ref="ET68:FK68"/>
    <mergeCell ref="EB68:ES68"/>
    <mergeCell ref="A63:BY63"/>
    <mergeCell ref="BZ63:CF63"/>
    <mergeCell ref="CG63:CQ63"/>
    <mergeCell ref="CR63:DI63"/>
    <mergeCell ref="DJ63:EA63"/>
    <mergeCell ref="EB63:ES63"/>
    <mergeCell ref="EB60:ES60"/>
    <mergeCell ref="ET63:FK63"/>
    <mergeCell ref="ET64:FK64"/>
    <mergeCell ref="EB59:ES59"/>
    <mergeCell ref="ET59:FK59"/>
    <mergeCell ref="ET60:FK60"/>
    <mergeCell ref="A61:BY61"/>
    <mergeCell ref="BZ61:CF62"/>
    <mergeCell ref="CG61:CQ62"/>
    <mergeCell ref="CR61:DI62"/>
    <mergeCell ref="DJ61:EA62"/>
    <mergeCell ref="A59:BY59"/>
    <mergeCell ref="BZ59:CF59"/>
    <mergeCell ref="CG59:CQ59"/>
    <mergeCell ref="CR59:DI59"/>
    <mergeCell ref="DJ59:EA59"/>
    <mergeCell ref="BZ60:CF60"/>
    <mergeCell ref="CG60:CQ60"/>
    <mergeCell ref="CR60:DI60"/>
    <mergeCell ref="DJ60:EA60"/>
    <mergeCell ref="EB61:ES62"/>
    <mergeCell ref="ET61:FK62"/>
    <mergeCell ref="A62:BY62"/>
    <mergeCell ref="A60:BY60"/>
    <mergeCell ref="A58:BY58"/>
    <mergeCell ref="ET55:FK55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CG55:CQ55"/>
    <mergeCell ref="CR55:DI55"/>
    <mergeCell ref="DJ55:EA55"/>
    <mergeCell ref="EB55:ES55"/>
    <mergeCell ref="ET57:FK58"/>
    <mergeCell ref="A57:BY57"/>
    <mergeCell ref="BZ57:CF58"/>
    <mergeCell ref="CG57:CQ58"/>
    <mergeCell ref="CR57:DI58"/>
    <mergeCell ref="DJ57:EA58"/>
    <mergeCell ref="EB57:ES58"/>
    <mergeCell ref="ET53:FK53"/>
    <mergeCell ref="A54:BY54"/>
    <mergeCell ref="BZ54:CF54"/>
    <mergeCell ref="CG54:CQ54"/>
    <mergeCell ref="CR54:DI54"/>
    <mergeCell ref="DJ54:EA54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ET51:FK51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T48:FK48"/>
    <mergeCell ref="A49:BY49"/>
    <mergeCell ref="BZ49:CF50"/>
    <mergeCell ref="CG49:CQ50"/>
    <mergeCell ref="CR49:DI50"/>
    <mergeCell ref="DJ49:EA50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ET46:FK46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3:FK43"/>
    <mergeCell ref="A44:BY44"/>
    <mergeCell ref="BZ44:CF45"/>
    <mergeCell ref="CG44:CQ45"/>
    <mergeCell ref="CR44:DI45"/>
    <mergeCell ref="DJ44:EA45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ET41:FK41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ET36:FK36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CG36:CQ36"/>
    <mergeCell ref="CR36:DI36"/>
    <mergeCell ref="DJ36:EA36"/>
    <mergeCell ref="EB36:ES36"/>
    <mergeCell ref="DJ35:EA35"/>
    <mergeCell ref="EB35:ES35"/>
    <mergeCell ref="ET35:FK35"/>
    <mergeCell ref="CG33:CQ34"/>
    <mergeCell ref="CR33:DI34"/>
    <mergeCell ref="A32:BY32"/>
    <mergeCell ref="BZ32:CF32"/>
    <mergeCell ref="CG32:CQ32"/>
    <mergeCell ref="CR32:DI32"/>
    <mergeCell ref="DJ32:EA32"/>
    <mergeCell ref="EB32:ES32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BZ30:CF30"/>
    <mergeCell ref="CG30:CQ30"/>
    <mergeCell ref="CR30:DI30"/>
    <mergeCell ref="DJ28:EA29"/>
    <mergeCell ref="CG31:CQ31"/>
    <mergeCell ref="CR31:DI31"/>
    <mergeCell ref="DJ31:EA31"/>
    <mergeCell ref="ET32:FK32"/>
    <mergeCell ref="A31:BY31"/>
    <mergeCell ref="BZ31:CF31"/>
    <mergeCell ref="EB31:ES31"/>
    <mergeCell ref="ET28:FK29"/>
    <mergeCell ref="EB28:ES29"/>
    <mergeCell ref="ET31:FK31"/>
    <mergeCell ref="A25:BY25"/>
    <mergeCell ref="DJ30:EA30"/>
    <mergeCell ref="EB30:ES30"/>
    <mergeCell ref="ET30:FK30"/>
    <mergeCell ref="A28:BY28"/>
    <mergeCell ref="BZ28:CF29"/>
    <mergeCell ref="CG28:CQ29"/>
    <mergeCell ref="CR28:DI29"/>
    <mergeCell ref="A26:BY26"/>
    <mergeCell ref="A27:BY27"/>
    <mergeCell ref="BZ27:CF27"/>
    <mergeCell ref="CG27:CQ27"/>
    <mergeCell ref="CR27:DI27"/>
    <mergeCell ref="DJ27:EA27"/>
    <mergeCell ref="BZ25:CF26"/>
    <mergeCell ref="CG25:CQ26"/>
    <mergeCell ref="CR25:DI26"/>
    <mergeCell ref="DJ25:EA26"/>
    <mergeCell ref="EB25:ES26"/>
    <mergeCell ref="A29:BY29"/>
    <mergeCell ref="A30:BY30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EB27:ES27"/>
    <mergeCell ref="ET27:FK27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ET23:FK23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T19:FK19"/>
    <mergeCell ref="ET20:FK20"/>
    <mergeCell ref="A19:BY19"/>
    <mergeCell ref="BZ19:CF19"/>
    <mergeCell ref="CG19:CQ19"/>
    <mergeCell ref="CR19:DI19"/>
    <mergeCell ref="DJ19:EA19"/>
    <mergeCell ref="EB19:ES19"/>
    <mergeCell ref="EB20:ES20"/>
    <mergeCell ref="ET17:FK17"/>
    <mergeCell ref="ET18:FK18"/>
    <mergeCell ref="EB16:ES16"/>
    <mergeCell ref="A15:BY15"/>
    <mergeCell ref="A17:BY17"/>
    <mergeCell ref="BZ17:CF17"/>
    <mergeCell ref="CG17:CQ17"/>
    <mergeCell ref="CR17:DI17"/>
    <mergeCell ref="DJ17:EA17"/>
    <mergeCell ref="EB17:ES17"/>
    <mergeCell ref="A18:BY18"/>
    <mergeCell ref="BZ18:CF18"/>
    <mergeCell ref="CG18:CQ18"/>
    <mergeCell ref="CR18:DI18"/>
    <mergeCell ref="DJ18:EA18"/>
    <mergeCell ref="EB18:ES18"/>
    <mergeCell ref="A14:BY14"/>
    <mergeCell ref="BZ14:CF14"/>
    <mergeCell ref="A16:BY16"/>
    <mergeCell ref="BZ16:CF16"/>
    <mergeCell ref="CG16:CQ16"/>
    <mergeCell ref="CR16:DI16"/>
    <mergeCell ref="ET10:FK10"/>
    <mergeCell ref="ET11:FK11"/>
    <mergeCell ref="BZ15:CF15"/>
    <mergeCell ref="CG15:CQ15"/>
    <mergeCell ref="CR15:DI15"/>
    <mergeCell ref="DJ15:EA15"/>
    <mergeCell ref="EB15:ES15"/>
    <mergeCell ref="ET12:FK12"/>
    <mergeCell ref="ET15:FK15"/>
    <mergeCell ref="ET16:FK16"/>
    <mergeCell ref="AJ3:EB3"/>
    <mergeCell ref="ET3:FK3"/>
    <mergeCell ref="ET4:FK4"/>
    <mergeCell ref="BS5:CP5"/>
    <mergeCell ref="CQ5:CT5"/>
    <mergeCell ref="FM83:GD83"/>
    <mergeCell ref="FM110:FY110"/>
    <mergeCell ref="FM130:GA130"/>
    <mergeCell ref="GC130:GL130"/>
    <mergeCell ref="CG14:CQ14"/>
    <mergeCell ref="CR14:DI14"/>
    <mergeCell ref="DJ14:EA14"/>
    <mergeCell ref="ET14:FK14"/>
    <mergeCell ref="EB14:ES14"/>
    <mergeCell ref="DJ16:EA16"/>
    <mergeCell ref="ET9:FK9"/>
    <mergeCell ref="CU5:CW5"/>
    <mergeCell ref="ET5:FK5"/>
    <mergeCell ref="AE6:ED6"/>
    <mergeCell ref="ET6:FK6"/>
    <mergeCell ref="AI7:EA7"/>
    <mergeCell ref="ET7:FK7"/>
    <mergeCell ref="AI8:EA8"/>
    <mergeCell ref="ET8:FK8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GV165"/>
  <sheetViews>
    <sheetView topLeftCell="T19" zoomScaleNormal="100" zoomScaleSheetLayoutView="100" workbookViewId="0">
      <selection activeCell="FM35" sqref="FM35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96" width="0.85546875" style="1"/>
    <col min="197" max="197" width="6.85546875" style="1" customWidth="1"/>
    <col min="198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90" t="s">
        <v>237</v>
      </c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34"/>
      <c r="ED3" s="34"/>
      <c r="ET3" s="263" t="s">
        <v>16</v>
      </c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5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266" t="s">
        <v>162</v>
      </c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8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83" t="s">
        <v>242</v>
      </c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178">
        <v>20</v>
      </c>
      <c r="CR5" s="178"/>
      <c r="CS5" s="178"/>
      <c r="CT5" s="178"/>
      <c r="CU5" s="252" t="s">
        <v>251</v>
      </c>
      <c r="CV5" s="252"/>
      <c r="CW5" s="252"/>
      <c r="CX5" s="32" t="s">
        <v>29</v>
      </c>
      <c r="ER5" s="35" t="s">
        <v>18</v>
      </c>
      <c r="ET5" s="257" t="s">
        <v>243</v>
      </c>
      <c r="EU5" s="258"/>
      <c r="EV5" s="258"/>
      <c r="EW5" s="258"/>
      <c r="EX5" s="258"/>
      <c r="EY5" s="258"/>
      <c r="EZ5" s="258"/>
      <c r="FA5" s="258"/>
      <c r="FB5" s="258"/>
      <c r="FC5" s="258"/>
      <c r="FD5" s="258"/>
      <c r="FE5" s="258"/>
      <c r="FF5" s="258"/>
      <c r="FG5" s="258"/>
      <c r="FH5" s="258"/>
      <c r="FI5" s="258"/>
      <c r="FJ5" s="258"/>
      <c r="FK5" s="259"/>
    </row>
    <row r="6" spans="1:170" ht="13.5" customHeight="1">
      <c r="A6" s="5" t="s">
        <v>167</v>
      </c>
      <c r="AE6" s="179" t="s">
        <v>247</v>
      </c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R6" s="35" t="s">
        <v>19</v>
      </c>
      <c r="ET6" s="257" t="s">
        <v>244</v>
      </c>
      <c r="EU6" s="258"/>
      <c r="EV6" s="258"/>
      <c r="EW6" s="258"/>
      <c r="EX6" s="258"/>
      <c r="EY6" s="258"/>
      <c r="EZ6" s="258"/>
      <c r="FA6" s="258"/>
      <c r="FB6" s="258"/>
      <c r="FC6" s="258"/>
      <c r="FD6" s="258"/>
      <c r="FE6" s="258"/>
      <c r="FF6" s="258"/>
      <c r="FG6" s="258"/>
      <c r="FH6" s="258"/>
      <c r="FI6" s="258"/>
      <c r="FJ6" s="258"/>
      <c r="FK6" s="259"/>
    </row>
    <row r="7" spans="1:170" ht="13.5" customHeight="1">
      <c r="A7" s="5" t="s">
        <v>168</v>
      </c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T7" s="257"/>
      <c r="EU7" s="258"/>
      <c r="EV7" s="258"/>
      <c r="EW7" s="258"/>
      <c r="EX7" s="258"/>
      <c r="EY7" s="258"/>
      <c r="EZ7" s="258"/>
      <c r="FA7" s="258"/>
      <c r="FB7" s="258"/>
      <c r="FC7" s="258"/>
      <c r="FD7" s="258"/>
      <c r="FE7" s="258"/>
      <c r="FF7" s="258"/>
      <c r="FG7" s="258"/>
      <c r="FH7" s="258"/>
      <c r="FI7" s="258"/>
      <c r="FJ7" s="258"/>
      <c r="FK7" s="259"/>
    </row>
    <row r="8" spans="1:170" ht="13.5" customHeight="1">
      <c r="A8" s="5" t="s">
        <v>169</v>
      </c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R8" s="35" t="s">
        <v>20</v>
      </c>
      <c r="ET8" s="257" t="s">
        <v>245</v>
      </c>
      <c r="EU8" s="258"/>
      <c r="EV8" s="258"/>
      <c r="EW8" s="258"/>
      <c r="EX8" s="258"/>
      <c r="EY8" s="258"/>
      <c r="EZ8" s="258"/>
      <c r="FA8" s="258"/>
      <c r="FB8" s="258"/>
      <c r="FC8" s="258"/>
      <c r="FD8" s="258"/>
      <c r="FE8" s="258"/>
      <c r="FF8" s="258"/>
      <c r="FG8" s="258"/>
      <c r="FH8" s="258"/>
      <c r="FI8" s="258"/>
      <c r="FJ8" s="258"/>
      <c r="FK8" s="259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57"/>
      <c r="EU9" s="258"/>
      <c r="EV9" s="258"/>
      <c r="EW9" s="258"/>
      <c r="EX9" s="258"/>
      <c r="EY9" s="258"/>
      <c r="EZ9" s="258"/>
      <c r="FA9" s="258"/>
      <c r="FB9" s="258"/>
      <c r="FC9" s="258"/>
      <c r="FD9" s="258"/>
      <c r="FE9" s="258"/>
      <c r="FF9" s="258"/>
      <c r="FG9" s="258"/>
      <c r="FH9" s="258"/>
      <c r="FI9" s="258"/>
      <c r="FJ9" s="258"/>
      <c r="FK9" s="259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57" t="s">
        <v>246</v>
      </c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9"/>
    </row>
    <row r="11" spans="1:170" ht="14.1" customHeight="1">
      <c r="A11" s="10" t="s">
        <v>236</v>
      </c>
      <c r="ER11" s="35"/>
      <c r="ET11" s="257"/>
      <c r="EU11" s="258"/>
      <c r="EV11" s="258"/>
      <c r="EW11" s="258"/>
      <c r="EX11" s="258"/>
      <c r="EY11" s="258"/>
      <c r="EZ11" s="258"/>
      <c r="FA11" s="258"/>
      <c r="FB11" s="258"/>
      <c r="FC11" s="258"/>
      <c r="FD11" s="258"/>
      <c r="FE11" s="258"/>
      <c r="FF11" s="258"/>
      <c r="FG11" s="258"/>
      <c r="FH11" s="258"/>
      <c r="FI11" s="258"/>
      <c r="FJ11" s="258"/>
      <c r="FK11" s="259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60" t="s">
        <v>22</v>
      </c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2"/>
    </row>
    <row r="13" spans="1:170" ht="9" customHeight="1"/>
    <row r="14" spans="1:170" s="12" customFormat="1" ht="33" customHeight="1">
      <c r="A14" s="160" t="s">
        <v>136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1"/>
      <c r="BZ14" s="123" t="s">
        <v>137</v>
      </c>
      <c r="CA14" s="123"/>
      <c r="CB14" s="123"/>
      <c r="CC14" s="123"/>
      <c r="CD14" s="123"/>
      <c r="CE14" s="123"/>
      <c r="CF14" s="123"/>
      <c r="CG14" s="123" t="s">
        <v>173</v>
      </c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253" t="s">
        <v>174</v>
      </c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 t="s">
        <v>175</v>
      </c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 t="s">
        <v>2</v>
      </c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 t="s">
        <v>1</v>
      </c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6"/>
      <c r="FL14" s="39"/>
      <c r="FM14" s="39"/>
      <c r="FN14" s="39"/>
    </row>
    <row r="15" spans="1:170" s="13" customFormat="1" ht="12" customHeight="1" thickBot="1">
      <c r="A15" s="158">
        <v>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98">
        <v>2</v>
      </c>
      <c r="CA15" s="98"/>
      <c r="CB15" s="98"/>
      <c r="CC15" s="98"/>
      <c r="CD15" s="98"/>
      <c r="CE15" s="98"/>
      <c r="CF15" s="98"/>
      <c r="CG15" s="98">
        <v>3</v>
      </c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255">
        <v>4</v>
      </c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>
        <v>5</v>
      </c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>
        <v>6</v>
      </c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>
        <v>7</v>
      </c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69"/>
      <c r="FL15" s="40"/>
      <c r="FM15" s="40"/>
      <c r="FN15" s="40"/>
    </row>
    <row r="16" spans="1:170" ht="22.5" customHeight="1">
      <c r="A16" s="191" t="s">
        <v>176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2"/>
      <c r="BZ16" s="138" t="s">
        <v>0</v>
      </c>
      <c r="CA16" s="139"/>
      <c r="CB16" s="139"/>
      <c r="CC16" s="139"/>
      <c r="CD16" s="139"/>
      <c r="CE16" s="139"/>
      <c r="CF16" s="139"/>
      <c r="CG16" s="140">
        <v>100</v>
      </c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254">
        <f>CR17+CR18+CR19+CR20+CR24+CR32+CR38</f>
        <v>124342.5</v>
      </c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>
        <f>DJ17+DJ18+DJ19+DJ20+DJ24+DJ32+DJ38</f>
        <v>16997088.800000001</v>
      </c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83">
        <f>EB17+EB18+EB19+EB20+EB24+EB32+EB38</f>
        <v>0</v>
      </c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54">
        <f>SUM(CR16:ES16)</f>
        <v>17121431.300000001</v>
      </c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70"/>
    </row>
    <row r="17" spans="1:167" ht="15" customHeight="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3"/>
      <c r="BZ17" s="65" t="s">
        <v>3</v>
      </c>
      <c r="CA17" s="66"/>
      <c r="CB17" s="66"/>
      <c r="CC17" s="66"/>
      <c r="CD17" s="66"/>
      <c r="CE17" s="66"/>
      <c r="CF17" s="66"/>
      <c r="CG17" s="97">
        <v>120</v>
      </c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33">
        <f>SUM(CR17:ES17)</f>
        <v>0</v>
      </c>
      <c r="EU17" s="233"/>
      <c r="EV17" s="233"/>
      <c r="EW17" s="233"/>
      <c r="EX17" s="233"/>
      <c r="EY17" s="233"/>
      <c r="EZ17" s="233"/>
      <c r="FA17" s="233"/>
      <c r="FB17" s="233"/>
      <c r="FC17" s="233"/>
      <c r="FD17" s="233"/>
      <c r="FE17" s="233"/>
      <c r="FF17" s="233"/>
      <c r="FG17" s="233"/>
      <c r="FH17" s="233"/>
      <c r="FI17" s="233"/>
      <c r="FJ17" s="233"/>
      <c r="FK17" s="234"/>
    </row>
    <row r="18" spans="1:167" ht="15" customHeight="1">
      <c r="A18" s="162" t="s">
        <v>177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3"/>
      <c r="BZ18" s="65" t="s">
        <v>4</v>
      </c>
      <c r="CA18" s="66"/>
      <c r="CB18" s="66"/>
      <c r="CC18" s="66"/>
      <c r="CD18" s="66"/>
      <c r="CE18" s="66"/>
      <c r="CF18" s="66"/>
      <c r="CG18" s="97">
        <v>130</v>
      </c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0">
        <f>2787674.33+6465.37</f>
        <v>2794139.7</v>
      </c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33">
        <f>SUM(CR18:ES18)</f>
        <v>2794139.7</v>
      </c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4"/>
    </row>
    <row r="19" spans="1:167" ht="15" customHeight="1">
      <c r="A19" s="162" t="s">
        <v>178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3"/>
      <c r="BZ19" s="65" t="s">
        <v>5</v>
      </c>
      <c r="CA19" s="66"/>
      <c r="CB19" s="66"/>
      <c r="CC19" s="66"/>
      <c r="CD19" s="66"/>
      <c r="CE19" s="66"/>
      <c r="CF19" s="66"/>
      <c r="CG19" s="97">
        <v>140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33">
        <f>SUM(CR19:ES19)</f>
        <v>0</v>
      </c>
      <c r="EU19" s="233"/>
      <c r="EV19" s="233"/>
      <c r="EW19" s="233"/>
      <c r="EX19" s="233"/>
      <c r="EY19" s="233"/>
      <c r="EZ19" s="233"/>
      <c r="FA19" s="233"/>
      <c r="FB19" s="233"/>
      <c r="FC19" s="233"/>
      <c r="FD19" s="233"/>
      <c r="FE19" s="233"/>
      <c r="FF19" s="233"/>
      <c r="FG19" s="233"/>
      <c r="FH19" s="233"/>
      <c r="FI19" s="233"/>
      <c r="FJ19" s="233"/>
      <c r="FK19" s="234"/>
    </row>
    <row r="20" spans="1:167" ht="15" customHeight="1">
      <c r="A20" s="162" t="s">
        <v>145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3"/>
      <c r="BZ20" s="65" t="s">
        <v>6</v>
      </c>
      <c r="CA20" s="66"/>
      <c r="CB20" s="66"/>
      <c r="CC20" s="66"/>
      <c r="CD20" s="66"/>
      <c r="CE20" s="66"/>
      <c r="CF20" s="66"/>
      <c r="CG20" s="97">
        <v>150</v>
      </c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33">
        <f>DJ21+DJ23</f>
        <v>0</v>
      </c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  <c r="DZ20" s="233"/>
      <c r="EA20" s="233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33">
        <f>SUM(CR20:ES20)</f>
        <v>0</v>
      </c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4"/>
    </row>
    <row r="21" spans="1:167" ht="12" customHeight="1">
      <c r="A21" s="164" t="s">
        <v>23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5"/>
      <c r="BZ21" s="79" t="s">
        <v>7</v>
      </c>
      <c r="CA21" s="80"/>
      <c r="CB21" s="80"/>
      <c r="CC21" s="80"/>
      <c r="CD21" s="80"/>
      <c r="CE21" s="80"/>
      <c r="CF21" s="81"/>
      <c r="CG21" s="73">
        <v>152</v>
      </c>
      <c r="CH21" s="74"/>
      <c r="CI21" s="74"/>
      <c r="CJ21" s="74"/>
      <c r="CK21" s="74"/>
      <c r="CL21" s="74"/>
      <c r="CM21" s="74"/>
      <c r="CN21" s="74"/>
      <c r="CO21" s="74"/>
      <c r="CP21" s="74"/>
      <c r="CQ21" s="75"/>
      <c r="CR21" s="271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3"/>
      <c r="DJ21" s="235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7"/>
      <c r="EB21" s="271"/>
      <c r="EC21" s="272"/>
      <c r="ED21" s="272"/>
      <c r="EE21" s="272"/>
      <c r="EF21" s="272"/>
      <c r="EG21" s="272"/>
      <c r="EH21" s="272"/>
      <c r="EI21" s="272"/>
      <c r="EJ21" s="272"/>
      <c r="EK21" s="272"/>
      <c r="EL21" s="272"/>
      <c r="EM21" s="272"/>
      <c r="EN21" s="272"/>
      <c r="EO21" s="272"/>
      <c r="EP21" s="272"/>
      <c r="EQ21" s="272"/>
      <c r="ER21" s="272"/>
      <c r="ES21" s="273"/>
      <c r="ET21" s="241">
        <f>SUM(CR21:ES22)</f>
        <v>0</v>
      </c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3"/>
    </row>
    <row r="22" spans="1:167" ht="22.5" customHeight="1">
      <c r="A22" s="142" t="s">
        <v>158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3"/>
      <c r="BZ22" s="82"/>
      <c r="CA22" s="83"/>
      <c r="CB22" s="83"/>
      <c r="CC22" s="83"/>
      <c r="CD22" s="83"/>
      <c r="CE22" s="83"/>
      <c r="CF22" s="84"/>
      <c r="CG22" s="76"/>
      <c r="CH22" s="77"/>
      <c r="CI22" s="77"/>
      <c r="CJ22" s="77"/>
      <c r="CK22" s="77"/>
      <c r="CL22" s="77"/>
      <c r="CM22" s="77"/>
      <c r="CN22" s="77"/>
      <c r="CO22" s="77"/>
      <c r="CP22" s="77"/>
      <c r="CQ22" s="78"/>
      <c r="CR22" s="274"/>
      <c r="CS22" s="275"/>
      <c r="CT22" s="275"/>
      <c r="CU22" s="275"/>
      <c r="CV22" s="275"/>
      <c r="CW22" s="275"/>
      <c r="CX22" s="275"/>
      <c r="CY22" s="275"/>
      <c r="CZ22" s="275"/>
      <c r="DA22" s="275"/>
      <c r="DB22" s="275"/>
      <c r="DC22" s="275"/>
      <c r="DD22" s="275"/>
      <c r="DE22" s="275"/>
      <c r="DF22" s="275"/>
      <c r="DG22" s="275"/>
      <c r="DH22" s="275"/>
      <c r="DI22" s="276"/>
      <c r="DJ22" s="238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40"/>
      <c r="EB22" s="274"/>
      <c r="EC22" s="275"/>
      <c r="ED22" s="275"/>
      <c r="EE22" s="275"/>
      <c r="EF22" s="275"/>
      <c r="EG22" s="275"/>
      <c r="EH22" s="275"/>
      <c r="EI22" s="275"/>
      <c r="EJ22" s="275"/>
      <c r="EK22" s="275"/>
      <c r="EL22" s="275"/>
      <c r="EM22" s="275"/>
      <c r="EN22" s="275"/>
      <c r="EO22" s="275"/>
      <c r="EP22" s="275"/>
      <c r="EQ22" s="275"/>
      <c r="ER22" s="275"/>
      <c r="ES22" s="276"/>
      <c r="ET22" s="244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6"/>
    </row>
    <row r="23" spans="1:167" ht="12" customHeight="1">
      <c r="A23" s="144" t="s">
        <v>146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5"/>
      <c r="BZ23" s="65" t="s">
        <v>8</v>
      </c>
      <c r="CA23" s="66"/>
      <c r="CB23" s="66"/>
      <c r="CC23" s="66"/>
      <c r="CD23" s="66"/>
      <c r="CE23" s="66"/>
      <c r="CF23" s="66"/>
      <c r="CG23" s="97">
        <v>153</v>
      </c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33">
        <f>SUM(CR23:ES23)</f>
        <v>0</v>
      </c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3"/>
      <c r="FF23" s="233"/>
      <c r="FG23" s="233"/>
      <c r="FH23" s="233"/>
      <c r="FI23" s="233"/>
      <c r="FJ23" s="233"/>
      <c r="FK23" s="234"/>
    </row>
    <row r="24" spans="1:167" ht="15" customHeight="1">
      <c r="A24" s="162" t="s">
        <v>140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3"/>
      <c r="BZ24" s="65" t="s">
        <v>9</v>
      </c>
      <c r="CA24" s="66"/>
      <c r="CB24" s="66"/>
      <c r="CC24" s="66"/>
      <c r="CD24" s="66"/>
      <c r="CE24" s="66"/>
      <c r="CF24" s="66"/>
      <c r="CG24" s="97">
        <v>170</v>
      </c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233">
        <f>CR25+CR27+CR31</f>
        <v>0</v>
      </c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>
        <f>DJ25+DJ27+DJ31</f>
        <v>-111395.6</v>
      </c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33">
        <f>SUM(CR24:ES24)</f>
        <v>-111395.6</v>
      </c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4"/>
    </row>
    <row r="25" spans="1:167" ht="12" customHeight="1">
      <c r="A25" s="164" t="s">
        <v>23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5"/>
      <c r="BZ25" s="79" t="s">
        <v>10</v>
      </c>
      <c r="CA25" s="80"/>
      <c r="CB25" s="80"/>
      <c r="CC25" s="80"/>
      <c r="CD25" s="80"/>
      <c r="CE25" s="80"/>
      <c r="CF25" s="81"/>
      <c r="CG25" s="73">
        <v>171</v>
      </c>
      <c r="CH25" s="74"/>
      <c r="CI25" s="74"/>
      <c r="CJ25" s="74"/>
      <c r="CK25" s="74"/>
      <c r="CL25" s="74"/>
      <c r="CM25" s="74"/>
      <c r="CN25" s="74"/>
      <c r="CO25" s="74"/>
      <c r="CP25" s="74"/>
      <c r="CQ25" s="75"/>
      <c r="CR25" s="235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7"/>
      <c r="DJ25" s="235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36"/>
      <c r="DX25" s="236"/>
      <c r="DY25" s="236"/>
      <c r="DZ25" s="236"/>
      <c r="EA25" s="237"/>
      <c r="EB25" s="271"/>
      <c r="EC25" s="272"/>
      <c r="ED25" s="272"/>
      <c r="EE25" s="272"/>
      <c r="EF25" s="272"/>
      <c r="EG25" s="272"/>
      <c r="EH25" s="272"/>
      <c r="EI25" s="272"/>
      <c r="EJ25" s="272"/>
      <c r="EK25" s="272"/>
      <c r="EL25" s="272"/>
      <c r="EM25" s="272"/>
      <c r="EN25" s="272"/>
      <c r="EO25" s="272"/>
      <c r="EP25" s="272"/>
      <c r="EQ25" s="272"/>
      <c r="ER25" s="272"/>
      <c r="ES25" s="273"/>
      <c r="ET25" s="241">
        <f>SUM(CR25:ES26)</f>
        <v>0</v>
      </c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3"/>
    </row>
    <row r="26" spans="1:167" ht="12" customHeight="1">
      <c r="A26" s="142" t="s">
        <v>24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3"/>
      <c r="BZ26" s="82"/>
      <c r="CA26" s="83"/>
      <c r="CB26" s="83"/>
      <c r="CC26" s="83"/>
      <c r="CD26" s="83"/>
      <c r="CE26" s="83"/>
      <c r="CF26" s="84"/>
      <c r="CG26" s="76"/>
      <c r="CH26" s="77"/>
      <c r="CI26" s="77"/>
      <c r="CJ26" s="77"/>
      <c r="CK26" s="77"/>
      <c r="CL26" s="77"/>
      <c r="CM26" s="77"/>
      <c r="CN26" s="77"/>
      <c r="CO26" s="77"/>
      <c r="CP26" s="77"/>
      <c r="CQ26" s="78"/>
      <c r="CR26" s="238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40"/>
      <c r="DJ26" s="238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40"/>
      <c r="EB26" s="274"/>
      <c r="EC26" s="275"/>
      <c r="ED26" s="275"/>
      <c r="EE26" s="275"/>
      <c r="EF26" s="275"/>
      <c r="EG26" s="275"/>
      <c r="EH26" s="275"/>
      <c r="EI26" s="275"/>
      <c r="EJ26" s="275"/>
      <c r="EK26" s="275"/>
      <c r="EL26" s="275"/>
      <c r="EM26" s="275"/>
      <c r="EN26" s="275"/>
      <c r="EO26" s="275"/>
      <c r="EP26" s="275"/>
      <c r="EQ26" s="275"/>
      <c r="ER26" s="275"/>
      <c r="ES26" s="276"/>
      <c r="ET26" s="244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6"/>
    </row>
    <row r="27" spans="1:167" ht="12" customHeight="1">
      <c r="A27" s="144" t="s">
        <v>25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5"/>
      <c r="BZ27" s="65" t="s">
        <v>11</v>
      </c>
      <c r="CA27" s="66"/>
      <c r="CB27" s="66"/>
      <c r="CC27" s="66"/>
      <c r="CD27" s="66"/>
      <c r="CE27" s="66"/>
      <c r="CF27" s="66"/>
      <c r="CG27" s="97">
        <v>172</v>
      </c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>
        <v>-111395.6</v>
      </c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33">
        <f>SUM(CR27:ES27)</f>
        <v>-111395.6</v>
      </c>
      <c r="EU27" s="233"/>
      <c r="EV27" s="233"/>
      <c r="EW27" s="233"/>
      <c r="EX27" s="233"/>
      <c r="EY27" s="233"/>
      <c r="EZ27" s="233"/>
      <c r="FA27" s="233"/>
      <c r="FB27" s="233"/>
      <c r="FC27" s="233"/>
      <c r="FD27" s="233"/>
      <c r="FE27" s="233"/>
      <c r="FF27" s="233"/>
      <c r="FG27" s="233"/>
      <c r="FH27" s="233"/>
      <c r="FI27" s="233"/>
      <c r="FJ27" s="233"/>
      <c r="FK27" s="234"/>
    </row>
    <row r="28" spans="1:167" ht="12" customHeight="1">
      <c r="A28" s="164" t="s">
        <v>180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5"/>
      <c r="BZ28" s="79" t="s">
        <v>12</v>
      </c>
      <c r="CA28" s="80"/>
      <c r="CB28" s="80"/>
      <c r="CC28" s="80"/>
      <c r="CD28" s="80"/>
      <c r="CE28" s="80"/>
      <c r="CF28" s="81"/>
      <c r="CG28" s="73">
        <v>172</v>
      </c>
      <c r="CH28" s="74"/>
      <c r="CI28" s="74"/>
      <c r="CJ28" s="74"/>
      <c r="CK28" s="74"/>
      <c r="CL28" s="74"/>
      <c r="CM28" s="74"/>
      <c r="CN28" s="74"/>
      <c r="CO28" s="74"/>
      <c r="CP28" s="74"/>
      <c r="CQ28" s="75"/>
      <c r="CR28" s="235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7"/>
      <c r="DJ28" s="235">
        <v>-111395.6</v>
      </c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36"/>
      <c r="DX28" s="236"/>
      <c r="DY28" s="236"/>
      <c r="DZ28" s="236"/>
      <c r="EA28" s="237"/>
      <c r="EB28" s="271"/>
      <c r="EC28" s="272"/>
      <c r="ED28" s="272"/>
      <c r="EE28" s="272"/>
      <c r="EF28" s="272"/>
      <c r="EG28" s="272"/>
      <c r="EH28" s="272"/>
      <c r="EI28" s="272"/>
      <c r="EJ28" s="272"/>
      <c r="EK28" s="272"/>
      <c r="EL28" s="272"/>
      <c r="EM28" s="272"/>
      <c r="EN28" s="272"/>
      <c r="EO28" s="272"/>
      <c r="EP28" s="272"/>
      <c r="EQ28" s="272"/>
      <c r="ER28" s="272"/>
      <c r="ES28" s="273"/>
      <c r="ET28" s="241">
        <f>SUM(CR28:ES29)</f>
        <v>-111395.6</v>
      </c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3"/>
    </row>
    <row r="29" spans="1:167" ht="12" customHeight="1">
      <c r="A29" s="166" t="s">
        <v>181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82"/>
      <c r="CA29" s="83"/>
      <c r="CB29" s="83"/>
      <c r="CC29" s="83"/>
      <c r="CD29" s="83"/>
      <c r="CE29" s="83"/>
      <c r="CF29" s="84"/>
      <c r="CG29" s="76"/>
      <c r="CH29" s="77"/>
      <c r="CI29" s="77"/>
      <c r="CJ29" s="77"/>
      <c r="CK29" s="77"/>
      <c r="CL29" s="77"/>
      <c r="CM29" s="77"/>
      <c r="CN29" s="77"/>
      <c r="CO29" s="77"/>
      <c r="CP29" s="77"/>
      <c r="CQ29" s="78"/>
      <c r="CR29" s="238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40"/>
      <c r="DJ29" s="238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40"/>
      <c r="EB29" s="274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6"/>
      <c r="ET29" s="244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6"/>
    </row>
    <row r="30" spans="1:167" ht="12" customHeight="1">
      <c r="A30" s="170" t="s">
        <v>182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1"/>
      <c r="BZ30" s="172" t="s">
        <v>183</v>
      </c>
      <c r="CA30" s="173"/>
      <c r="CB30" s="173"/>
      <c r="CC30" s="173"/>
      <c r="CD30" s="173"/>
      <c r="CE30" s="173"/>
      <c r="CF30" s="174"/>
      <c r="CG30" s="175">
        <v>172</v>
      </c>
      <c r="CH30" s="176"/>
      <c r="CI30" s="176"/>
      <c r="CJ30" s="176"/>
      <c r="CK30" s="176"/>
      <c r="CL30" s="176"/>
      <c r="CM30" s="176"/>
      <c r="CN30" s="176"/>
      <c r="CO30" s="176"/>
      <c r="CP30" s="176"/>
      <c r="CQ30" s="118"/>
      <c r="CR30" s="277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9"/>
      <c r="DJ30" s="280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2"/>
      <c r="EB30" s="277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279"/>
      <c r="ET30" s="233">
        <f>SUM(CR30:ES30)</f>
        <v>0</v>
      </c>
      <c r="EU30" s="233"/>
      <c r="EV30" s="233"/>
      <c r="EW30" s="233"/>
      <c r="EX30" s="233"/>
      <c r="EY30" s="233"/>
      <c r="EZ30" s="233"/>
      <c r="FA30" s="233"/>
      <c r="FB30" s="233"/>
      <c r="FC30" s="233"/>
      <c r="FD30" s="233"/>
      <c r="FE30" s="233"/>
      <c r="FF30" s="233"/>
      <c r="FG30" s="233"/>
      <c r="FH30" s="233"/>
      <c r="FI30" s="233"/>
      <c r="FJ30" s="233"/>
      <c r="FK30" s="234"/>
    </row>
    <row r="31" spans="1:167" ht="12" customHeight="1">
      <c r="A31" s="144" t="s">
        <v>138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5"/>
      <c r="BZ31" s="65" t="s">
        <v>179</v>
      </c>
      <c r="CA31" s="66"/>
      <c r="CB31" s="66"/>
      <c r="CC31" s="66"/>
      <c r="CD31" s="66"/>
      <c r="CE31" s="66"/>
      <c r="CF31" s="66"/>
      <c r="CG31" s="97">
        <v>173</v>
      </c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33">
        <f>SUM(CR31:ES31)</f>
        <v>0</v>
      </c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4"/>
    </row>
    <row r="32" spans="1:167" ht="15" customHeight="1">
      <c r="A32" s="162" t="s">
        <v>26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3"/>
      <c r="BZ32" s="65" t="s">
        <v>13</v>
      </c>
      <c r="CA32" s="66"/>
      <c r="CB32" s="66"/>
      <c r="CC32" s="66"/>
      <c r="CD32" s="66"/>
      <c r="CE32" s="66"/>
      <c r="CF32" s="66"/>
      <c r="CG32" s="97">
        <v>180</v>
      </c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233">
        <f>CR33+CR35+CR36+CR37</f>
        <v>124342.5</v>
      </c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>
        <f>DJ33+DJ35+DJ36+DJ37</f>
        <v>14314344.699999999</v>
      </c>
      <c r="DK32" s="233"/>
      <c r="DL32" s="233"/>
      <c r="DM32" s="233"/>
      <c r="DN32" s="233"/>
      <c r="DO32" s="233"/>
      <c r="DP32" s="233"/>
      <c r="DQ32" s="233"/>
      <c r="DR32" s="233"/>
      <c r="DS32" s="233"/>
      <c r="DT32" s="233"/>
      <c r="DU32" s="233"/>
      <c r="DV32" s="233"/>
      <c r="DW32" s="233"/>
      <c r="DX32" s="233"/>
      <c r="DY32" s="233"/>
      <c r="DZ32" s="233"/>
      <c r="EA32" s="233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33">
        <f>SUM(CR32:ES32)</f>
        <v>14438687.199999999</v>
      </c>
      <c r="EU32" s="233"/>
      <c r="EV32" s="233"/>
      <c r="EW32" s="233"/>
      <c r="EX32" s="233"/>
      <c r="EY32" s="233"/>
      <c r="EZ32" s="233"/>
      <c r="FA32" s="233"/>
      <c r="FB32" s="233"/>
      <c r="FC32" s="233"/>
      <c r="FD32" s="233"/>
      <c r="FE32" s="233"/>
      <c r="FF32" s="233"/>
      <c r="FG32" s="233"/>
      <c r="FH32" s="233"/>
      <c r="FI32" s="233"/>
      <c r="FJ32" s="233"/>
      <c r="FK32" s="234"/>
    </row>
    <row r="33" spans="1:204" ht="12" customHeight="1">
      <c r="A33" s="164" t="s">
        <v>23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5"/>
      <c r="BZ33" s="79" t="s">
        <v>184</v>
      </c>
      <c r="CA33" s="80"/>
      <c r="CB33" s="80"/>
      <c r="CC33" s="80"/>
      <c r="CD33" s="80"/>
      <c r="CE33" s="80"/>
      <c r="CF33" s="81"/>
      <c r="CG33" s="73">
        <v>180</v>
      </c>
      <c r="CH33" s="74"/>
      <c r="CI33" s="74"/>
      <c r="CJ33" s="74"/>
      <c r="CK33" s="74"/>
      <c r="CL33" s="74"/>
      <c r="CM33" s="74"/>
      <c r="CN33" s="74"/>
      <c r="CO33" s="74"/>
      <c r="CP33" s="74"/>
      <c r="CQ33" s="75"/>
      <c r="CR33" s="271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72"/>
      <c r="DI33" s="273"/>
      <c r="DJ33" s="235">
        <v>14304344.699999999</v>
      </c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7"/>
      <c r="EB33" s="271"/>
      <c r="EC33" s="272"/>
      <c r="ED33" s="272"/>
      <c r="EE33" s="272"/>
      <c r="EF33" s="272"/>
      <c r="EG33" s="272"/>
      <c r="EH33" s="272"/>
      <c r="EI33" s="272"/>
      <c r="EJ33" s="272"/>
      <c r="EK33" s="272"/>
      <c r="EL33" s="272"/>
      <c r="EM33" s="272"/>
      <c r="EN33" s="272"/>
      <c r="EO33" s="272"/>
      <c r="EP33" s="272"/>
      <c r="EQ33" s="272"/>
      <c r="ER33" s="272"/>
      <c r="ES33" s="273"/>
      <c r="ET33" s="241">
        <f>SUM(CR33:ES34)</f>
        <v>14304344.699999999</v>
      </c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3"/>
      <c r="FM33" s="219" t="s">
        <v>289</v>
      </c>
      <c r="FN33" s="220"/>
      <c r="FO33" s="220"/>
      <c r="FP33" s="220"/>
      <c r="FQ33" s="220"/>
      <c r="FR33" s="220"/>
      <c r="FS33" s="220"/>
      <c r="FT33" s="220"/>
      <c r="FU33" s="220"/>
      <c r="FV33" s="220"/>
      <c r="FW33" s="220"/>
      <c r="FX33" s="220"/>
      <c r="FY33" s="220"/>
      <c r="FZ33" s="220"/>
      <c r="GA33" s="220"/>
      <c r="GB33" s="220"/>
      <c r="GC33" s="220"/>
      <c r="GD33" s="221"/>
      <c r="GE33" s="301" t="s">
        <v>270</v>
      </c>
      <c r="GF33" s="302"/>
      <c r="GG33" s="302"/>
      <c r="GH33" s="302"/>
      <c r="GI33" s="302"/>
      <c r="GJ33" s="302"/>
      <c r="GK33" s="302"/>
      <c r="GL33" s="302"/>
      <c r="GM33" s="302"/>
      <c r="GN33" s="302"/>
      <c r="GO33" s="302"/>
      <c r="GP33" s="302"/>
      <c r="GQ33" s="302"/>
      <c r="GR33" s="302"/>
      <c r="GS33" s="302"/>
      <c r="GT33" s="302"/>
      <c r="GU33" s="302"/>
      <c r="GV33" s="303"/>
    </row>
    <row r="34" spans="1:204" ht="12" customHeight="1">
      <c r="A34" s="142" t="s">
        <v>188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3"/>
      <c r="BZ34" s="82"/>
      <c r="CA34" s="83"/>
      <c r="CB34" s="83"/>
      <c r="CC34" s="83"/>
      <c r="CD34" s="83"/>
      <c r="CE34" s="83"/>
      <c r="CF34" s="84"/>
      <c r="CG34" s="76"/>
      <c r="CH34" s="77"/>
      <c r="CI34" s="77"/>
      <c r="CJ34" s="77"/>
      <c r="CK34" s="77"/>
      <c r="CL34" s="77"/>
      <c r="CM34" s="77"/>
      <c r="CN34" s="77"/>
      <c r="CO34" s="77"/>
      <c r="CP34" s="77"/>
      <c r="CQ34" s="78"/>
      <c r="CR34" s="274"/>
      <c r="CS34" s="275"/>
      <c r="CT34" s="275"/>
      <c r="CU34" s="275"/>
      <c r="CV34" s="275"/>
      <c r="CW34" s="275"/>
      <c r="CX34" s="275"/>
      <c r="CY34" s="275"/>
      <c r="CZ34" s="275"/>
      <c r="DA34" s="275"/>
      <c r="DB34" s="275"/>
      <c r="DC34" s="275"/>
      <c r="DD34" s="275"/>
      <c r="DE34" s="275"/>
      <c r="DF34" s="275"/>
      <c r="DG34" s="275"/>
      <c r="DH34" s="275"/>
      <c r="DI34" s="276"/>
      <c r="DJ34" s="238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40"/>
      <c r="EB34" s="274"/>
      <c r="EC34" s="275"/>
      <c r="ED34" s="275"/>
      <c r="EE34" s="275"/>
      <c r="EF34" s="275"/>
      <c r="EG34" s="275"/>
      <c r="EH34" s="275"/>
      <c r="EI34" s="275"/>
      <c r="EJ34" s="275"/>
      <c r="EK34" s="275"/>
      <c r="EL34" s="275"/>
      <c r="EM34" s="275"/>
      <c r="EN34" s="275"/>
      <c r="EO34" s="275"/>
      <c r="EP34" s="275"/>
      <c r="EQ34" s="275"/>
      <c r="ER34" s="275"/>
      <c r="ES34" s="276"/>
      <c r="ET34" s="244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6"/>
      <c r="FM34" s="222"/>
      <c r="FN34" s="223"/>
      <c r="FO34" s="223"/>
      <c r="FP34" s="223"/>
      <c r="FQ34" s="223"/>
      <c r="FR34" s="223"/>
      <c r="FS34" s="223"/>
      <c r="FT34" s="223"/>
      <c r="FU34" s="223"/>
      <c r="FV34" s="223"/>
      <c r="FW34" s="223"/>
      <c r="FX34" s="223"/>
      <c r="FY34" s="223"/>
      <c r="FZ34" s="223"/>
      <c r="GA34" s="223"/>
      <c r="GB34" s="223"/>
      <c r="GC34" s="223"/>
      <c r="GD34" s="224"/>
      <c r="GE34" s="304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5"/>
      <c r="GV34" s="306"/>
    </row>
    <row r="35" spans="1:204" ht="12" customHeight="1">
      <c r="A35" s="144" t="s">
        <v>189</v>
      </c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5"/>
      <c r="BZ35" s="65" t="s">
        <v>185</v>
      </c>
      <c r="CA35" s="66"/>
      <c r="CB35" s="66"/>
      <c r="CC35" s="66"/>
      <c r="CD35" s="66"/>
      <c r="CE35" s="66"/>
      <c r="CF35" s="66"/>
      <c r="CG35" s="97">
        <v>180</v>
      </c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250">
        <v>124342.5</v>
      </c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33">
        <f>SUM(CR35:ES35)</f>
        <v>124342.5</v>
      </c>
      <c r="EU35" s="233"/>
      <c r="EV35" s="233"/>
      <c r="EW35" s="233"/>
      <c r="EX35" s="233"/>
      <c r="EY35" s="233"/>
      <c r="EZ35" s="233"/>
      <c r="FA35" s="233"/>
      <c r="FB35" s="233"/>
      <c r="FC35" s="233"/>
      <c r="FD35" s="233"/>
      <c r="FE35" s="233"/>
      <c r="FF35" s="233"/>
      <c r="FG35" s="233"/>
      <c r="FH35" s="233"/>
      <c r="FI35" s="233"/>
      <c r="FJ35" s="233"/>
      <c r="FK35" s="234"/>
    </row>
    <row r="36" spans="1:204" ht="12" customHeight="1">
      <c r="A36" s="144" t="s">
        <v>190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5"/>
      <c r="BZ36" s="65" t="s">
        <v>186</v>
      </c>
      <c r="CA36" s="66"/>
      <c r="CB36" s="66"/>
      <c r="CC36" s="66"/>
      <c r="CD36" s="66"/>
      <c r="CE36" s="66"/>
      <c r="CF36" s="66"/>
      <c r="CG36" s="97">
        <v>180</v>
      </c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33">
        <f>SUM(CR36:ES36)</f>
        <v>0</v>
      </c>
      <c r="EU36" s="233"/>
      <c r="EV36" s="233"/>
      <c r="EW36" s="233"/>
      <c r="EX36" s="233"/>
      <c r="EY36" s="233"/>
      <c r="EZ36" s="233"/>
      <c r="FA36" s="233"/>
      <c r="FB36" s="233"/>
      <c r="FC36" s="233"/>
      <c r="FD36" s="233"/>
      <c r="FE36" s="233"/>
      <c r="FF36" s="233"/>
      <c r="FG36" s="233"/>
      <c r="FH36" s="233"/>
      <c r="FI36" s="233"/>
      <c r="FJ36" s="233"/>
      <c r="FK36" s="234"/>
      <c r="FP36" s="228" t="s">
        <v>262</v>
      </c>
      <c r="FQ36" s="228"/>
      <c r="FR36" s="228"/>
      <c r="FS36" s="228"/>
      <c r="FT36" s="228"/>
      <c r="FU36" s="228"/>
      <c r="FV36" s="228"/>
      <c r="FW36" s="228"/>
      <c r="FX36" s="228"/>
      <c r="FY36" s="228"/>
      <c r="FZ36" s="228"/>
      <c r="GA36" s="228"/>
      <c r="GB36" s="228"/>
      <c r="GC36" s="228"/>
    </row>
    <row r="37" spans="1:204" ht="12" customHeight="1">
      <c r="A37" s="144" t="s">
        <v>191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5"/>
      <c r="BZ37" s="65" t="s">
        <v>187</v>
      </c>
      <c r="CA37" s="66"/>
      <c r="CB37" s="66"/>
      <c r="CC37" s="66"/>
      <c r="CD37" s="66"/>
      <c r="CE37" s="66"/>
      <c r="CF37" s="66"/>
      <c r="CG37" s="97">
        <v>180</v>
      </c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0">
        <f>59871.95-49871.95</f>
        <v>10000</v>
      </c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33">
        <f>SUM(CR37:ES37)</f>
        <v>10000</v>
      </c>
      <c r="EU37" s="233"/>
      <c r="EV37" s="233"/>
      <c r="EW37" s="233"/>
      <c r="EX37" s="233"/>
      <c r="EY37" s="233"/>
      <c r="EZ37" s="233"/>
      <c r="FA37" s="233"/>
      <c r="FB37" s="233"/>
      <c r="FC37" s="233"/>
      <c r="FD37" s="233"/>
      <c r="FE37" s="233"/>
      <c r="FF37" s="233"/>
      <c r="FG37" s="233"/>
      <c r="FH37" s="233"/>
      <c r="FI37" s="233"/>
      <c r="FJ37" s="233"/>
      <c r="FK37" s="234"/>
      <c r="FP37" s="228">
        <v>10000</v>
      </c>
      <c r="FQ37" s="228"/>
      <c r="FR37" s="228"/>
      <c r="FS37" s="228"/>
      <c r="FT37" s="228"/>
      <c r="FU37" s="228"/>
      <c r="FV37" s="228"/>
      <c r="FW37" s="228"/>
      <c r="FX37" s="228"/>
      <c r="FY37" s="228"/>
      <c r="FZ37" s="228"/>
      <c r="GA37" s="228"/>
      <c r="GB37" s="228"/>
      <c r="GC37" s="228"/>
    </row>
    <row r="38" spans="1:204" ht="15" customHeight="1">
      <c r="A38" s="168" t="s">
        <v>27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9"/>
      <c r="BZ38" s="65" t="s">
        <v>14</v>
      </c>
      <c r="CA38" s="66"/>
      <c r="CB38" s="66"/>
      <c r="CC38" s="66"/>
      <c r="CD38" s="66"/>
      <c r="CE38" s="66"/>
      <c r="CF38" s="66"/>
      <c r="CG38" s="97">
        <v>130</v>
      </c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33">
        <f>SUM(CR38:ES38)</f>
        <v>0</v>
      </c>
      <c r="EU38" s="233"/>
      <c r="EV38" s="233"/>
      <c r="EW38" s="233"/>
      <c r="EX38" s="233"/>
      <c r="EY38" s="233"/>
      <c r="EZ38" s="233"/>
      <c r="FA38" s="233"/>
      <c r="FB38" s="233"/>
      <c r="FC38" s="233"/>
      <c r="FD38" s="233"/>
      <c r="FE38" s="233"/>
      <c r="FF38" s="233"/>
      <c r="FG38" s="233"/>
      <c r="FH38" s="233"/>
      <c r="FI38" s="233"/>
      <c r="FJ38" s="233"/>
      <c r="FK38" s="234"/>
    </row>
    <row r="39" spans="1:204" ht="15" customHeight="1">
      <c r="FK39" s="41" t="s">
        <v>166</v>
      </c>
    </row>
    <row r="40" spans="1:204" s="12" customFormat="1" ht="33" customHeight="1">
      <c r="A40" s="161" t="s">
        <v>136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 t="s">
        <v>137</v>
      </c>
      <c r="CA40" s="123"/>
      <c r="CB40" s="123"/>
      <c r="CC40" s="123"/>
      <c r="CD40" s="123"/>
      <c r="CE40" s="123"/>
      <c r="CF40" s="123"/>
      <c r="CG40" s="123" t="s">
        <v>173</v>
      </c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253" t="s">
        <v>174</v>
      </c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 t="s">
        <v>175</v>
      </c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 t="s">
        <v>2</v>
      </c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 t="s">
        <v>1</v>
      </c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6"/>
      <c r="FL40" s="39"/>
      <c r="FM40" s="39"/>
      <c r="FN40" s="39"/>
    </row>
    <row r="41" spans="1:204" s="13" customFormat="1" ht="12" customHeight="1" thickBot="1">
      <c r="A41" s="158">
        <v>1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98">
        <v>2</v>
      </c>
      <c r="CA41" s="98"/>
      <c r="CB41" s="98"/>
      <c r="CC41" s="98"/>
      <c r="CD41" s="98"/>
      <c r="CE41" s="98"/>
      <c r="CF41" s="98"/>
      <c r="CG41" s="98">
        <v>3</v>
      </c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255">
        <v>4</v>
      </c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>
        <v>5</v>
      </c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>
        <v>6</v>
      </c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>
        <v>7</v>
      </c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69"/>
      <c r="FL41" s="40"/>
      <c r="FM41" s="40"/>
      <c r="FN41" s="40"/>
    </row>
    <row r="42" spans="1:204" ht="25.5" customHeight="1">
      <c r="A42" s="191" t="s">
        <v>241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2"/>
      <c r="BZ42" s="138" t="s">
        <v>30</v>
      </c>
      <c r="CA42" s="139"/>
      <c r="CB42" s="139"/>
      <c r="CC42" s="139"/>
      <c r="CD42" s="139"/>
      <c r="CE42" s="139"/>
      <c r="CF42" s="139"/>
      <c r="CG42" s="140">
        <v>200</v>
      </c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254">
        <f>CR43+CR48+CR56+CR60+CR64+CR68+CR72+CR76+CR81</f>
        <v>87532.24</v>
      </c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>
        <f>DJ43+DJ48+DJ56+DJ60+DJ64+DJ68+DJ72+DJ76+DJ81</f>
        <v>17014319.810000002</v>
      </c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>
        <f>EB43+EB48+EB56+EB60+EB64+EB68+EB72+EB76+EB81</f>
        <v>0</v>
      </c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>
        <f>SUM(CR42:ES42)</f>
        <v>17101852.050000001</v>
      </c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70"/>
    </row>
    <row r="43" spans="1:204" ht="15" customHeight="1">
      <c r="A43" s="162" t="s">
        <v>147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3"/>
      <c r="BZ43" s="65" t="s">
        <v>31</v>
      </c>
      <c r="CA43" s="66"/>
      <c r="CB43" s="66"/>
      <c r="CC43" s="66"/>
      <c r="CD43" s="66"/>
      <c r="CE43" s="66"/>
      <c r="CF43" s="66"/>
      <c r="CG43" s="97">
        <v>210</v>
      </c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233">
        <f>SUM(CR44:DI47)</f>
        <v>78433.5</v>
      </c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>
        <f>SUM(DJ44:EA47)</f>
        <v>12257940.120000001</v>
      </c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33">
        <f>SUM(CR43:ES43)</f>
        <v>12336373.620000001</v>
      </c>
      <c r="EU43" s="233"/>
      <c r="EV43" s="233"/>
      <c r="EW43" s="233"/>
      <c r="EX43" s="233"/>
      <c r="EY43" s="233"/>
      <c r="EZ43" s="233"/>
      <c r="FA43" s="233"/>
      <c r="FB43" s="233"/>
      <c r="FC43" s="233"/>
      <c r="FD43" s="233"/>
      <c r="FE43" s="233"/>
      <c r="FF43" s="233"/>
      <c r="FG43" s="233"/>
      <c r="FH43" s="233"/>
      <c r="FI43" s="233"/>
      <c r="FJ43" s="233"/>
      <c r="FK43" s="234"/>
    </row>
    <row r="44" spans="1:204" ht="12" customHeight="1">
      <c r="A44" s="164" t="s">
        <v>23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5"/>
      <c r="BZ44" s="79" t="s">
        <v>32</v>
      </c>
      <c r="CA44" s="80"/>
      <c r="CB44" s="80"/>
      <c r="CC44" s="80"/>
      <c r="CD44" s="80"/>
      <c r="CE44" s="80"/>
      <c r="CF44" s="81"/>
      <c r="CG44" s="73">
        <v>211</v>
      </c>
      <c r="CH44" s="74"/>
      <c r="CI44" s="74"/>
      <c r="CJ44" s="74"/>
      <c r="CK44" s="74"/>
      <c r="CL44" s="74"/>
      <c r="CM44" s="74"/>
      <c r="CN44" s="74"/>
      <c r="CO44" s="74"/>
      <c r="CP44" s="74"/>
      <c r="CQ44" s="75"/>
      <c r="CR44" s="235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7"/>
      <c r="DJ44" s="235">
        <v>9455851.9900000002</v>
      </c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36"/>
      <c r="DX44" s="236"/>
      <c r="DY44" s="236"/>
      <c r="DZ44" s="236"/>
      <c r="EA44" s="237"/>
      <c r="EB44" s="271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3"/>
      <c r="ET44" s="241">
        <f>SUM(CR44:ES45)</f>
        <v>9455851.9900000002</v>
      </c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3"/>
    </row>
    <row r="45" spans="1:204" ht="12" customHeight="1">
      <c r="A45" s="142" t="s">
        <v>159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3"/>
      <c r="BZ45" s="82"/>
      <c r="CA45" s="83"/>
      <c r="CB45" s="83"/>
      <c r="CC45" s="83"/>
      <c r="CD45" s="83"/>
      <c r="CE45" s="83"/>
      <c r="CF45" s="84"/>
      <c r="CG45" s="76"/>
      <c r="CH45" s="77"/>
      <c r="CI45" s="77"/>
      <c r="CJ45" s="77"/>
      <c r="CK45" s="77"/>
      <c r="CL45" s="77"/>
      <c r="CM45" s="77"/>
      <c r="CN45" s="77"/>
      <c r="CO45" s="77"/>
      <c r="CP45" s="77"/>
      <c r="CQ45" s="78"/>
      <c r="CR45" s="238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40"/>
      <c r="DJ45" s="238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40"/>
      <c r="EB45" s="274"/>
      <c r="EC45" s="275"/>
      <c r="ED45" s="275"/>
      <c r="EE45" s="275"/>
      <c r="EF45" s="275"/>
      <c r="EG45" s="275"/>
      <c r="EH45" s="275"/>
      <c r="EI45" s="275"/>
      <c r="EJ45" s="275"/>
      <c r="EK45" s="275"/>
      <c r="EL45" s="275"/>
      <c r="EM45" s="275"/>
      <c r="EN45" s="275"/>
      <c r="EO45" s="275"/>
      <c r="EP45" s="275"/>
      <c r="EQ45" s="275"/>
      <c r="ER45" s="275"/>
      <c r="ES45" s="276"/>
      <c r="ET45" s="244"/>
      <c r="EU45" s="245"/>
      <c r="EV45" s="245"/>
      <c r="EW45" s="245"/>
      <c r="EX45" s="245"/>
      <c r="EY45" s="245"/>
      <c r="EZ45" s="245"/>
      <c r="FA45" s="245"/>
      <c r="FB45" s="245"/>
      <c r="FC45" s="245"/>
      <c r="FD45" s="245"/>
      <c r="FE45" s="245"/>
      <c r="FF45" s="245"/>
      <c r="FG45" s="245"/>
      <c r="FH45" s="245"/>
      <c r="FI45" s="245"/>
      <c r="FJ45" s="245"/>
      <c r="FK45" s="246"/>
    </row>
    <row r="46" spans="1:204" ht="15" customHeight="1">
      <c r="A46" s="144" t="s">
        <v>35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5"/>
      <c r="BZ46" s="65" t="s">
        <v>33</v>
      </c>
      <c r="CA46" s="66"/>
      <c r="CB46" s="66"/>
      <c r="CC46" s="66"/>
      <c r="CD46" s="66"/>
      <c r="CE46" s="66"/>
      <c r="CF46" s="66"/>
      <c r="CG46" s="97">
        <v>212</v>
      </c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250">
        <v>78433.5</v>
      </c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/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33">
        <f>SUM(CR46:ES46)</f>
        <v>78433.5</v>
      </c>
      <c r="EU46" s="233"/>
      <c r="EV46" s="233"/>
      <c r="EW46" s="233"/>
      <c r="EX46" s="233"/>
      <c r="EY46" s="233"/>
      <c r="EZ46" s="233"/>
      <c r="FA46" s="233"/>
      <c r="FB46" s="233"/>
      <c r="FC46" s="233"/>
      <c r="FD46" s="233"/>
      <c r="FE46" s="233"/>
      <c r="FF46" s="233"/>
      <c r="FG46" s="233"/>
      <c r="FH46" s="233"/>
      <c r="FI46" s="233"/>
      <c r="FJ46" s="233"/>
      <c r="FK46" s="234"/>
    </row>
    <row r="47" spans="1:204" ht="15" customHeight="1">
      <c r="A47" s="144" t="s">
        <v>148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5"/>
      <c r="BZ47" s="65" t="s">
        <v>34</v>
      </c>
      <c r="CA47" s="66"/>
      <c r="CB47" s="66"/>
      <c r="CC47" s="66"/>
      <c r="CD47" s="66"/>
      <c r="CE47" s="66"/>
      <c r="CF47" s="66"/>
      <c r="CG47" s="97">
        <v>213</v>
      </c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250">
        <f>-9238+9238</f>
        <v>0</v>
      </c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>
        <f>2811326.13-9238</f>
        <v>2802088.13</v>
      </c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33">
        <f>SUM(CR47:ES47)</f>
        <v>2802088.13</v>
      </c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3"/>
      <c r="FK47" s="234"/>
    </row>
    <row r="48" spans="1:204" ht="15" customHeight="1">
      <c r="A48" s="162" t="s">
        <v>149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3"/>
      <c r="BZ48" s="65" t="s">
        <v>36</v>
      </c>
      <c r="CA48" s="66"/>
      <c r="CB48" s="66"/>
      <c r="CC48" s="66"/>
      <c r="CD48" s="66"/>
      <c r="CE48" s="66"/>
      <c r="CF48" s="66"/>
      <c r="CG48" s="97">
        <v>220</v>
      </c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233">
        <f>SUM(CR49:DI55)</f>
        <v>0</v>
      </c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>
        <f>SUM(DJ49:EA55)</f>
        <v>1288355.3800000001</v>
      </c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33"/>
      <c r="DW48" s="233"/>
      <c r="DX48" s="233"/>
      <c r="DY48" s="233"/>
      <c r="DZ48" s="233"/>
      <c r="EA48" s="233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33">
        <f>SUM(CR48:ES48)</f>
        <v>1288355.3800000001</v>
      </c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3"/>
      <c r="FK48" s="234"/>
    </row>
    <row r="49" spans="1:167" ht="12" customHeight="1">
      <c r="A49" s="164" t="s">
        <v>23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5"/>
      <c r="BZ49" s="79" t="s">
        <v>37</v>
      </c>
      <c r="CA49" s="80"/>
      <c r="CB49" s="80"/>
      <c r="CC49" s="80"/>
      <c r="CD49" s="80"/>
      <c r="CE49" s="80"/>
      <c r="CF49" s="81"/>
      <c r="CG49" s="73">
        <v>221</v>
      </c>
      <c r="CH49" s="74"/>
      <c r="CI49" s="74"/>
      <c r="CJ49" s="74"/>
      <c r="CK49" s="74"/>
      <c r="CL49" s="74"/>
      <c r="CM49" s="74"/>
      <c r="CN49" s="74"/>
      <c r="CO49" s="74"/>
      <c r="CP49" s="74"/>
      <c r="CQ49" s="75"/>
      <c r="CR49" s="235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7"/>
      <c r="DJ49" s="235">
        <v>17729.07</v>
      </c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7"/>
      <c r="EB49" s="271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3"/>
      <c r="ET49" s="241">
        <f>SUM(CR49:ES50)</f>
        <v>17729.07</v>
      </c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3"/>
    </row>
    <row r="50" spans="1:167" ht="12" customHeight="1">
      <c r="A50" s="142" t="s">
        <v>43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3"/>
      <c r="BZ50" s="82"/>
      <c r="CA50" s="83"/>
      <c r="CB50" s="83"/>
      <c r="CC50" s="83"/>
      <c r="CD50" s="83"/>
      <c r="CE50" s="83"/>
      <c r="CF50" s="84"/>
      <c r="CG50" s="76"/>
      <c r="CH50" s="77"/>
      <c r="CI50" s="77"/>
      <c r="CJ50" s="77"/>
      <c r="CK50" s="77"/>
      <c r="CL50" s="77"/>
      <c r="CM50" s="77"/>
      <c r="CN50" s="77"/>
      <c r="CO50" s="77"/>
      <c r="CP50" s="77"/>
      <c r="CQ50" s="78"/>
      <c r="CR50" s="238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40"/>
      <c r="DJ50" s="238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39"/>
      <c r="DW50" s="239"/>
      <c r="DX50" s="239"/>
      <c r="DY50" s="239"/>
      <c r="DZ50" s="239"/>
      <c r="EA50" s="240"/>
      <c r="EB50" s="274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6"/>
      <c r="ET50" s="244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6"/>
    </row>
    <row r="51" spans="1:167" ht="15" customHeight="1">
      <c r="A51" s="144" t="s">
        <v>44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5"/>
      <c r="BZ51" s="65" t="s">
        <v>38</v>
      </c>
      <c r="CA51" s="66"/>
      <c r="CB51" s="66"/>
      <c r="CC51" s="66"/>
      <c r="CD51" s="66"/>
      <c r="CE51" s="66"/>
      <c r="CF51" s="66"/>
      <c r="CG51" s="97">
        <v>222</v>
      </c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250"/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>
        <v>11389.36</v>
      </c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33">
        <f t="shared" ref="ET51:ET56" si="0">SUM(CR51:ES51)</f>
        <v>11389.36</v>
      </c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4"/>
    </row>
    <row r="52" spans="1:167" ht="15" customHeight="1">
      <c r="A52" s="144" t="s">
        <v>45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5"/>
      <c r="BZ52" s="65" t="s">
        <v>39</v>
      </c>
      <c r="CA52" s="66"/>
      <c r="CB52" s="66"/>
      <c r="CC52" s="66"/>
      <c r="CD52" s="66"/>
      <c r="CE52" s="66"/>
      <c r="CF52" s="66"/>
      <c r="CG52" s="97">
        <v>223</v>
      </c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>
        <v>896952.06</v>
      </c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33">
        <f t="shared" si="0"/>
        <v>896952.06</v>
      </c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3"/>
      <c r="FK52" s="234"/>
    </row>
    <row r="53" spans="1:167" ht="15" customHeight="1">
      <c r="A53" s="144" t="s">
        <v>46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5"/>
      <c r="BZ53" s="65" t="s">
        <v>40</v>
      </c>
      <c r="CA53" s="66"/>
      <c r="CB53" s="66"/>
      <c r="CC53" s="66"/>
      <c r="CD53" s="66"/>
      <c r="CE53" s="66"/>
      <c r="CF53" s="66"/>
      <c r="CG53" s="97">
        <v>224</v>
      </c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250"/>
      <c r="CS53" s="250"/>
      <c r="CT53" s="250"/>
      <c r="CU53" s="250"/>
      <c r="CV53" s="250"/>
      <c r="CW53" s="250"/>
      <c r="CX53" s="250"/>
      <c r="CY53" s="250"/>
      <c r="CZ53" s="250"/>
      <c r="DA53" s="250"/>
      <c r="DB53" s="250"/>
      <c r="DC53" s="250"/>
      <c r="DD53" s="250"/>
      <c r="DE53" s="250"/>
      <c r="DF53" s="250"/>
      <c r="DG53" s="250"/>
      <c r="DH53" s="250"/>
      <c r="DI53" s="250"/>
      <c r="DJ53" s="250"/>
      <c r="DK53" s="250"/>
      <c r="DL53" s="250"/>
      <c r="DM53" s="250"/>
      <c r="DN53" s="250"/>
      <c r="DO53" s="250"/>
      <c r="DP53" s="250"/>
      <c r="DQ53" s="250"/>
      <c r="DR53" s="250"/>
      <c r="DS53" s="250"/>
      <c r="DT53" s="250"/>
      <c r="DU53" s="250"/>
      <c r="DV53" s="250"/>
      <c r="DW53" s="250"/>
      <c r="DX53" s="250"/>
      <c r="DY53" s="250"/>
      <c r="DZ53" s="250"/>
      <c r="EA53" s="250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33">
        <f t="shared" si="0"/>
        <v>0</v>
      </c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3"/>
      <c r="FK53" s="234"/>
    </row>
    <row r="54" spans="1:167" ht="15" customHeight="1">
      <c r="A54" s="144" t="s">
        <v>150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5"/>
      <c r="BZ54" s="65" t="s">
        <v>41</v>
      </c>
      <c r="CA54" s="66"/>
      <c r="CB54" s="66"/>
      <c r="CC54" s="66"/>
      <c r="CD54" s="66"/>
      <c r="CE54" s="66"/>
      <c r="CF54" s="66"/>
      <c r="CG54" s="97">
        <v>225</v>
      </c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250"/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>
        <v>145206.10999999999</v>
      </c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33">
        <f t="shared" si="0"/>
        <v>145206.10999999999</v>
      </c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3"/>
      <c r="FK54" s="234"/>
    </row>
    <row r="55" spans="1:167" ht="15" customHeight="1">
      <c r="A55" s="144" t="s">
        <v>151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5"/>
      <c r="BZ55" s="65" t="s">
        <v>42</v>
      </c>
      <c r="CA55" s="66"/>
      <c r="CB55" s="66"/>
      <c r="CC55" s="66"/>
      <c r="CD55" s="66"/>
      <c r="CE55" s="66"/>
      <c r="CF55" s="66"/>
      <c r="CG55" s="97">
        <v>226</v>
      </c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250"/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>
        <v>217078.78</v>
      </c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33">
        <f t="shared" si="0"/>
        <v>217078.78</v>
      </c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3"/>
      <c r="FK55" s="234"/>
    </row>
    <row r="56" spans="1:167" ht="15" customHeight="1">
      <c r="A56" s="162" t="s">
        <v>192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3"/>
      <c r="BZ56" s="65" t="s">
        <v>47</v>
      </c>
      <c r="CA56" s="66"/>
      <c r="CB56" s="66"/>
      <c r="CC56" s="66"/>
      <c r="CD56" s="66"/>
      <c r="CE56" s="66"/>
      <c r="CF56" s="66"/>
      <c r="CG56" s="97">
        <v>230</v>
      </c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233">
        <f>SUM(CR57:DI59)</f>
        <v>0</v>
      </c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>
        <f>SUM(DJ57:EA59)</f>
        <v>0</v>
      </c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33"/>
      <c r="DW56" s="233"/>
      <c r="DX56" s="233"/>
      <c r="DY56" s="233"/>
      <c r="DZ56" s="233"/>
      <c r="EA56" s="233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33">
        <f t="shared" si="0"/>
        <v>0</v>
      </c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3"/>
      <c r="FK56" s="234"/>
    </row>
    <row r="57" spans="1:167" ht="12" customHeight="1">
      <c r="A57" s="164" t="s">
        <v>23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5"/>
      <c r="BZ57" s="79" t="s">
        <v>48</v>
      </c>
      <c r="CA57" s="80"/>
      <c r="CB57" s="80"/>
      <c r="CC57" s="80"/>
      <c r="CD57" s="80"/>
      <c r="CE57" s="80"/>
      <c r="CF57" s="81"/>
      <c r="CG57" s="73">
        <v>231</v>
      </c>
      <c r="CH57" s="74"/>
      <c r="CI57" s="74"/>
      <c r="CJ57" s="74"/>
      <c r="CK57" s="74"/>
      <c r="CL57" s="74"/>
      <c r="CM57" s="74"/>
      <c r="CN57" s="74"/>
      <c r="CO57" s="74"/>
      <c r="CP57" s="74"/>
      <c r="CQ57" s="75"/>
      <c r="CR57" s="271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3"/>
      <c r="DJ57" s="235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7"/>
      <c r="EB57" s="271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3"/>
      <c r="ET57" s="241">
        <f>SUM(CR57:ES58)</f>
        <v>0</v>
      </c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3"/>
    </row>
    <row r="58" spans="1:167" ht="12" customHeight="1">
      <c r="A58" s="142" t="s">
        <v>193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3"/>
      <c r="BZ58" s="82"/>
      <c r="CA58" s="83"/>
      <c r="CB58" s="83"/>
      <c r="CC58" s="83"/>
      <c r="CD58" s="83"/>
      <c r="CE58" s="83"/>
      <c r="CF58" s="84"/>
      <c r="CG58" s="76"/>
      <c r="CH58" s="77"/>
      <c r="CI58" s="77"/>
      <c r="CJ58" s="77"/>
      <c r="CK58" s="77"/>
      <c r="CL58" s="77"/>
      <c r="CM58" s="77"/>
      <c r="CN58" s="77"/>
      <c r="CO58" s="77"/>
      <c r="CP58" s="77"/>
      <c r="CQ58" s="78"/>
      <c r="CR58" s="274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6"/>
      <c r="DJ58" s="238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39"/>
      <c r="DW58" s="239"/>
      <c r="DX58" s="239"/>
      <c r="DY58" s="239"/>
      <c r="DZ58" s="239"/>
      <c r="EA58" s="240"/>
      <c r="EB58" s="274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6"/>
      <c r="ET58" s="244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6"/>
    </row>
    <row r="59" spans="1:167" ht="15" customHeight="1">
      <c r="A59" s="144" t="s">
        <v>194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5"/>
      <c r="BZ59" s="65" t="s">
        <v>49</v>
      </c>
      <c r="CA59" s="66"/>
      <c r="CB59" s="66"/>
      <c r="CC59" s="66"/>
      <c r="CD59" s="66"/>
      <c r="CE59" s="66"/>
      <c r="CF59" s="66"/>
      <c r="CG59" s="97">
        <v>232</v>
      </c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33">
        <f>SUM(CR59:ES59)</f>
        <v>0</v>
      </c>
      <c r="EU59" s="233"/>
      <c r="EV59" s="233"/>
      <c r="EW59" s="233"/>
      <c r="EX59" s="233"/>
      <c r="EY59" s="233"/>
      <c r="EZ59" s="233"/>
      <c r="FA59" s="233"/>
      <c r="FB59" s="233"/>
      <c r="FC59" s="233"/>
      <c r="FD59" s="233"/>
      <c r="FE59" s="233"/>
      <c r="FF59" s="233"/>
      <c r="FG59" s="233"/>
      <c r="FH59" s="233"/>
      <c r="FI59" s="233"/>
      <c r="FJ59" s="233"/>
      <c r="FK59" s="234"/>
    </row>
    <row r="60" spans="1:167" ht="15" customHeight="1">
      <c r="A60" s="162" t="s">
        <v>152</v>
      </c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3"/>
      <c r="BZ60" s="65" t="s">
        <v>50</v>
      </c>
      <c r="CA60" s="66"/>
      <c r="CB60" s="66"/>
      <c r="CC60" s="66"/>
      <c r="CD60" s="66"/>
      <c r="CE60" s="66"/>
      <c r="CF60" s="66"/>
      <c r="CG60" s="97">
        <v>240</v>
      </c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233">
        <f>SUM(CR61:DI63)</f>
        <v>0</v>
      </c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>
        <f>SUM(DJ61:EA63)</f>
        <v>0</v>
      </c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33"/>
      <c r="DW60" s="233"/>
      <c r="DX60" s="233"/>
      <c r="DY60" s="233"/>
      <c r="DZ60" s="233"/>
      <c r="EA60" s="233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33">
        <f>SUM(CR60:ES60)</f>
        <v>0</v>
      </c>
      <c r="EU60" s="233"/>
      <c r="EV60" s="233"/>
      <c r="EW60" s="233"/>
      <c r="EX60" s="233"/>
      <c r="EY60" s="233"/>
      <c r="EZ60" s="233"/>
      <c r="FA60" s="233"/>
      <c r="FB60" s="233"/>
      <c r="FC60" s="233"/>
      <c r="FD60" s="233"/>
      <c r="FE60" s="233"/>
      <c r="FF60" s="233"/>
      <c r="FG60" s="233"/>
      <c r="FH60" s="233"/>
      <c r="FI60" s="233"/>
      <c r="FJ60" s="233"/>
      <c r="FK60" s="234"/>
    </row>
    <row r="61" spans="1:167" ht="12" customHeight="1">
      <c r="A61" s="164" t="s">
        <v>23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5"/>
      <c r="BZ61" s="79" t="s">
        <v>51</v>
      </c>
      <c r="CA61" s="80"/>
      <c r="CB61" s="80"/>
      <c r="CC61" s="80"/>
      <c r="CD61" s="80"/>
      <c r="CE61" s="80"/>
      <c r="CF61" s="81"/>
      <c r="CG61" s="73">
        <v>241</v>
      </c>
      <c r="CH61" s="74"/>
      <c r="CI61" s="74"/>
      <c r="CJ61" s="74"/>
      <c r="CK61" s="74"/>
      <c r="CL61" s="74"/>
      <c r="CM61" s="74"/>
      <c r="CN61" s="74"/>
      <c r="CO61" s="74"/>
      <c r="CP61" s="74"/>
      <c r="CQ61" s="75"/>
      <c r="CR61" s="235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7"/>
      <c r="DJ61" s="235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7"/>
      <c r="EB61" s="271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3"/>
      <c r="ET61" s="241">
        <f>SUM(CR61:ES62)</f>
        <v>0</v>
      </c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3"/>
    </row>
    <row r="62" spans="1:167">
      <c r="A62" s="142" t="s">
        <v>153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3"/>
      <c r="BZ62" s="82"/>
      <c r="CA62" s="83"/>
      <c r="CB62" s="83"/>
      <c r="CC62" s="83"/>
      <c r="CD62" s="83"/>
      <c r="CE62" s="83"/>
      <c r="CF62" s="84"/>
      <c r="CG62" s="76"/>
      <c r="CH62" s="77"/>
      <c r="CI62" s="77"/>
      <c r="CJ62" s="77"/>
      <c r="CK62" s="77"/>
      <c r="CL62" s="77"/>
      <c r="CM62" s="77"/>
      <c r="CN62" s="77"/>
      <c r="CO62" s="77"/>
      <c r="CP62" s="77"/>
      <c r="CQ62" s="78"/>
      <c r="CR62" s="238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40"/>
      <c r="DJ62" s="238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40"/>
      <c r="EB62" s="274"/>
      <c r="EC62" s="275"/>
      <c r="ED62" s="275"/>
      <c r="EE62" s="275"/>
      <c r="EF62" s="275"/>
      <c r="EG62" s="275"/>
      <c r="EH62" s="275"/>
      <c r="EI62" s="275"/>
      <c r="EJ62" s="275"/>
      <c r="EK62" s="275"/>
      <c r="EL62" s="275"/>
      <c r="EM62" s="275"/>
      <c r="EN62" s="275"/>
      <c r="EO62" s="275"/>
      <c r="EP62" s="275"/>
      <c r="EQ62" s="275"/>
      <c r="ER62" s="275"/>
      <c r="ES62" s="276"/>
      <c r="ET62" s="244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6"/>
    </row>
    <row r="63" spans="1:167" ht="22.5" customHeight="1">
      <c r="A63" s="144" t="s">
        <v>154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5"/>
      <c r="BZ63" s="65" t="s">
        <v>52</v>
      </c>
      <c r="CA63" s="66"/>
      <c r="CB63" s="66"/>
      <c r="CC63" s="66"/>
      <c r="CD63" s="66"/>
      <c r="CE63" s="66"/>
      <c r="CF63" s="66"/>
      <c r="CG63" s="97">
        <v>242</v>
      </c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33">
        <f>SUM(CR63:ES63)</f>
        <v>0</v>
      </c>
      <c r="EU63" s="233"/>
      <c r="EV63" s="233"/>
      <c r="EW63" s="233"/>
      <c r="EX63" s="233"/>
      <c r="EY63" s="233"/>
      <c r="EZ63" s="233"/>
      <c r="FA63" s="233"/>
      <c r="FB63" s="233"/>
      <c r="FC63" s="233"/>
      <c r="FD63" s="233"/>
      <c r="FE63" s="233"/>
      <c r="FF63" s="233"/>
      <c r="FG63" s="233"/>
      <c r="FH63" s="233"/>
      <c r="FI63" s="233"/>
      <c r="FJ63" s="233"/>
      <c r="FK63" s="234"/>
    </row>
    <row r="64" spans="1:167" ht="15" customHeight="1">
      <c r="A64" s="162" t="s">
        <v>155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3"/>
      <c r="BZ64" s="65" t="s">
        <v>53</v>
      </c>
      <c r="CA64" s="66"/>
      <c r="CB64" s="66"/>
      <c r="CC64" s="66"/>
      <c r="CD64" s="66"/>
      <c r="CE64" s="66"/>
      <c r="CF64" s="66"/>
      <c r="CG64" s="97">
        <v>250</v>
      </c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233">
        <f>SUM(CR65:DI67)</f>
        <v>0</v>
      </c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>
        <f>SUM(DJ65:EA67)</f>
        <v>0</v>
      </c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33">
        <f>SUM(CR64:ES64)</f>
        <v>0</v>
      </c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4"/>
    </row>
    <row r="65" spans="1:204" ht="12" customHeight="1">
      <c r="A65" s="164" t="s">
        <v>23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5"/>
      <c r="BZ65" s="79" t="s">
        <v>54</v>
      </c>
      <c r="CA65" s="80"/>
      <c r="CB65" s="80"/>
      <c r="CC65" s="80"/>
      <c r="CD65" s="80"/>
      <c r="CE65" s="80"/>
      <c r="CF65" s="81"/>
      <c r="CG65" s="73">
        <v>252</v>
      </c>
      <c r="CH65" s="74"/>
      <c r="CI65" s="74"/>
      <c r="CJ65" s="74"/>
      <c r="CK65" s="74"/>
      <c r="CL65" s="74"/>
      <c r="CM65" s="74"/>
      <c r="CN65" s="74"/>
      <c r="CO65" s="74"/>
      <c r="CP65" s="74"/>
      <c r="CQ65" s="75"/>
      <c r="CR65" s="235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7"/>
      <c r="DJ65" s="235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7"/>
      <c r="EB65" s="271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3"/>
      <c r="ET65" s="241">
        <f>SUM(CR65:ES66)</f>
        <v>0</v>
      </c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3"/>
    </row>
    <row r="66" spans="1:204" ht="22.5" customHeight="1">
      <c r="A66" s="142" t="s">
        <v>56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3"/>
      <c r="BZ66" s="82"/>
      <c r="CA66" s="83"/>
      <c r="CB66" s="83"/>
      <c r="CC66" s="83"/>
      <c r="CD66" s="83"/>
      <c r="CE66" s="83"/>
      <c r="CF66" s="84"/>
      <c r="CG66" s="76"/>
      <c r="CH66" s="77"/>
      <c r="CI66" s="77"/>
      <c r="CJ66" s="77"/>
      <c r="CK66" s="77"/>
      <c r="CL66" s="77"/>
      <c r="CM66" s="77"/>
      <c r="CN66" s="77"/>
      <c r="CO66" s="77"/>
      <c r="CP66" s="77"/>
      <c r="CQ66" s="78"/>
      <c r="CR66" s="238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40"/>
      <c r="DJ66" s="238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40"/>
      <c r="EB66" s="274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6"/>
      <c r="ET66" s="244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6"/>
    </row>
    <row r="67" spans="1:204" ht="15" customHeight="1">
      <c r="A67" s="144" t="s">
        <v>141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5"/>
      <c r="BZ67" s="65" t="s">
        <v>55</v>
      </c>
      <c r="CA67" s="66"/>
      <c r="CB67" s="66"/>
      <c r="CC67" s="66"/>
      <c r="CD67" s="66"/>
      <c r="CE67" s="66"/>
      <c r="CF67" s="66"/>
      <c r="CG67" s="97">
        <v>253</v>
      </c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33">
        <f>SUM(CR67:ES67)</f>
        <v>0</v>
      </c>
      <c r="EU67" s="233"/>
      <c r="EV67" s="233"/>
      <c r="EW67" s="233"/>
      <c r="EX67" s="233"/>
      <c r="EY67" s="233"/>
      <c r="EZ67" s="233"/>
      <c r="FA67" s="233"/>
      <c r="FB67" s="233"/>
      <c r="FC67" s="233"/>
      <c r="FD67" s="233"/>
      <c r="FE67" s="233"/>
      <c r="FF67" s="233"/>
      <c r="FG67" s="233"/>
      <c r="FH67" s="233"/>
      <c r="FI67" s="233"/>
      <c r="FJ67" s="233"/>
      <c r="FK67" s="234"/>
    </row>
    <row r="68" spans="1:204" ht="15" customHeight="1">
      <c r="A68" s="162" t="s">
        <v>57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3"/>
      <c r="BZ68" s="65" t="s">
        <v>58</v>
      </c>
      <c r="CA68" s="66"/>
      <c r="CB68" s="66"/>
      <c r="CC68" s="66"/>
      <c r="CD68" s="66"/>
      <c r="CE68" s="66"/>
      <c r="CF68" s="66"/>
      <c r="CG68" s="97">
        <v>260</v>
      </c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233">
        <f>SUM(CR69:DI71)</f>
        <v>0</v>
      </c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>
        <f>SUM(DJ69:EA71)</f>
        <v>0</v>
      </c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33"/>
      <c r="DX68" s="233"/>
      <c r="DY68" s="233"/>
      <c r="DZ68" s="233"/>
      <c r="EA68" s="233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33">
        <f>SUM(CR68:ES68)</f>
        <v>0</v>
      </c>
      <c r="EU68" s="233"/>
      <c r="EV68" s="233"/>
      <c r="EW68" s="233"/>
      <c r="EX68" s="233"/>
      <c r="EY68" s="233"/>
      <c r="EZ68" s="233"/>
      <c r="FA68" s="233"/>
      <c r="FB68" s="233"/>
      <c r="FC68" s="233"/>
      <c r="FD68" s="233"/>
      <c r="FE68" s="233"/>
      <c r="FF68" s="233"/>
      <c r="FG68" s="233"/>
      <c r="FH68" s="233"/>
      <c r="FI68" s="233"/>
      <c r="FJ68" s="233"/>
      <c r="FK68" s="234"/>
    </row>
    <row r="69" spans="1:204" ht="12" customHeight="1">
      <c r="A69" s="164" t="s">
        <v>23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5"/>
      <c r="BZ69" s="79" t="s">
        <v>59</v>
      </c>
      <c r="CA69" s="80"/>
      <c r="CB69" s="80"/>
      <c r="CC69" s="80"/>
      <c r="CD69" s="80"/>
      <c r="CE69" s="80"/>
      <c r="CF69" s="81"/>
      <c r="CG69" s="73">
        <v>262</v>
      </c>
      <c r="CH69" s="74"/>
      <c r="CI69" s="74"/>
      <c r="CJ69" s="74"/>
      <c r="CK69" s="74"/>
      <c r="CL69" s="74"/>
      <c r="CM69" s="74"/>
      <c r="CN69" s="74"/>
      <c r="CO69" s="74"/>
      <c r="CP69" s="74"/>
      <c r="CQ69" s="75"/>
      <c r="CR69" s="235"/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7"/>
      <c r="DJ69" s="235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36"/>
      <c r="DX69" s="236"/>
      <c r="DY69" s="236"/>
      <c r="DZ69" s="236"/>
      <c r="EA69" s="237"/>
      <c r="EB69" s="271"/>
      <c r="EC69" s="272"/>
      <c r="ED69" s="272"/>
      <c r="EE69" s="272"/>
      <c r="EF69" s="272"/>
      <c r="EG69" s="272"/>
      <c r="EH69" s="272"/>
      <c r="EI69" s="272"/>
      <c r="EJ69" s="272"/>
      <c r="EK69" s="272"/>
      <c r="EL69" s="272"/>
      <c r="EM69" s="272"/>
      <c r="EN69" s="272"/>
      <c r="EO69" s="272"/>
      <c r="EP69" s="272"/>
      <c r="EQ69" s="272"/>
      <c r="ER69" s="272"/>
      <c r="ES69" s="273"/>
      <c r="ET69" s="241">
        <f>SUM(CR69:ES70)</f>
        <v>0</v>
      </c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3"/>
    </row>
    <row r="70" spans="1:204" ht="12" customHeight="1">
      <c r="A70" s="142" t="s">
        <v>61</v>
      </c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3"/>
      <c r="BZ70" s="82"/>
      <c r="CA70" s="83"/>
      <c r="CB70" s="83"/>
      <c r="CC70" s="83"/>
      <c r="CD70" s="83"/>
      <c r="CE70" s="83"/>
      <c r="CF70" s="84"/>
      <c r="CG70" s="76"/>
      <c r="CH70" s="77"/>
      <c r="CI70" s="77"/>
      <c r="CJ70" s="77"/>
      <c r="CK70" s="77"/>
      <c r="CL70" s="77"/>
      <c r="CM70" s="77"/>
      <c r="CN70" s="77"/>
      <c r="CO70" s="77"/>
      <c r="CP70" s="77"/>
      <c r="CQ70" s="78"/>
      <c r="CR70" s="238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40"/>
      <c r="DJ70" s="238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40"/>
      <c r="EB70" s="274"/>
      <c r="EC70" s="275"/>
      <c r="ED70" s="275"/>
      <c r="EE70" s="275"/>
      <c r="EF70" s="275"/>
      <c r="EG70" s="275"/>
      <c r="EH70" s="275"/>
      <c r="EI70" s="275"/>
      <c r="EJ70" s="275"/>
      <c r="EK70" s="275"/>
      <c r="EL70" s="275"/>
      <c r="EM70" s="275"/>
      <c r="EN70" s="275"/>
      <c r="EO70" s="275"/>
      <c r="EP70" s="275"/>
      <c r="EQ70" s="275"/>
      <c r="ER70" s="275"/>
      <c r="ES70" s="276"/>
      <c r="ET70" s="244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6"/>
    </row>
    <row r="71" spans="1:204" ht="12" customHeight="1">
      <c r="A71" s="144" t="s">
        <v>156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5"/>
      <c r="BZ71" s="65" t="s">
        <v>60</v>
      </c>
      <c r="CA71" s="66"/>
      <c r="CB71" s="66"/>
      <c r="CC71" s="66"/>
      <c r="CD71" s="66"/>
      <c r="CE71" s="66"/>
      <c r="CF71" s="66"/>
      <c r="CG71" s="97">
        <v>263</v>
      </c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33">
        <f>SUM(CR71:ES71)</f>
        <v>0</v>
      </c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4"/>
    </row>
    <row r="72" spans="1:204" ht="15" customHeight="1" thickBot="1">
      <c r="A72" s="156" t="s">
        <v>68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7"/>
      <c r="BZ72" s="87" t="s">
        <v>195</v>
      </c>
      <c r="CA72" s="88"/>
      <c r="CB72" s="88"/>
      <c r="CC72" s="88"/>
      <c r="CD72" s="88"/>
      <c r="CE72" s="88"/>
      <c r="CF72" s="88"/>
      <c r="CG72" s="154">
        <v>290</v>
      </c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291">
        <f>-49583.5+49583.5</f>
        <v>0</v>
      </c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>
        <f>-6465.37+6465.37</f>
        <v>0</v>
      </c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33">
        <f>SUM(CR72:ES72)</f>
        <v>0</v>
      </c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4"/>
      <c r="FM72" s="95" t="s">
        <v>260</v>
      </c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</row>
    <row r="73" spans="1:204" ht="15" customHeight="1">
      <c r="FK73" s="41" t="s">
        <v>163</v>
      </c>
      <c r="FM73" s="96">
        <v>49583.5</v>
      </c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</row>
    <row r="74" spans="1:204" s="12" customFormat="1" ht="33" customHeight="1">
      <c r="A74" s="161" t="s">
        <v>136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 t="s">
        <v>137</v>
      </c>
      <c r="CA74" s="123"/>
      <c r="CB74" s="123"/>
      <c r="CC74" s="123"/>
      <c r="CD74" s="123"/>
      <c r="CE74" s="123"/>
      <c r="CF74" s="123"/>
      <c r="CG74" s="123" t="s">
        <v>173</v>
      </c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253" t="s">
        <v>174</v>
      </c>
      <c r="CS74" s="253"/>
      <c r="CT74" s="253"/>
      <c r="CU74" s="253"/>
      <c r="CV74" s="253"/>
      <c r="CW74" s="253"/>
      <c r="CX74" s="253"/>
      <c r="CY74" s="253"/>
      <c r="CZ74" s="253"/>
      <c r="DA74" s="253"/>
      <c r="DB74" s="253"/>
      <c r="DC74" s="253"/>
      <c r="DD74" s="253"/>
      <c r="DE74" s="253"/>
      <c r="DF74" s="253"/>
      <c r="DG74" s="253"/>
      <c r="DH74" s="253"/>
      <c r="DI74" s="253"/>
      <c r="DJ74" s="253" t="s">
        <v>175</v>
      </c>
      <c r="DK74" s="253"/>
      <c r="DL74" s="253"/>
      <c r="DM74" s="253"/>
      <c r="DN74" s="253"/>
      <c r="DO74" s="253"/>
      <c r="DP74" s="253"/>
      <c r="DQ74" s="253"/>
      <c r="DR74" s="253"/>
      <c r="DS74" s="253"/>
      <c r="DT74" s="253"/>
      <c r="DU74" s="253"/>
      <c r="DV74" s="253"/>
      <c r="DW74" s="253"/>
      <c r="DX74" s="253"/>
      <c r="DY74" s="253"/>
      <c r="DZ74" s="253"/>
      <c r="EA74" s="253"/>
      <c r="EB74" s="253" t="s">
        <v>2</v>
      </c>
      <c r="EC74" s="253"/>
      <c r="ED74" s="253"/>
      <c r="EE74" s="253"/>
      <c r="EF74" s="253"/>
      <c r="EG74" s="253"/>
      <c r="EH74" s="253"/>
      <c r="EI74" s="253"/>
      <c r="EJ74" s="253"/>
      <c r="EK74" s="253"/>
      <c r="EL74" s="253"/>
      <c r="EM74" s="253"/>
      <c r="EN74" s="253"/>
      <c r="EO74" s="253"/>
      <c r="EP74" s="253"/>
      <c r="EQ74" s="253"/>
      <c r="ER74" s="253"/>
      <c r="ES74" s="253"/>
      <c r="ET74" s="253" t="s">
        <v>1</v>
      </c>
      <c r="EU74" s="253"/>
      <c r="EV74" s="253"/>
      <c r="EW74" s="253"/>
      <c r="EX74" s="253"/>
      <c r="EY74" s="253"/>
      <c r="EZ74" s="253"/>
      <c r="FA74" s="253"/>
      <c r="FB74" s="253"/>
      <c r="FC74" s="253"/>
      <c r="FD74" s="253"/>
      <c r="FE74" s="253"/>
      <c r="FF74" s="253"/>
      <c r="FG74" s="253"/>
      <c r="FH74" s="253"/>
      <c r="FI74" s="253"/>
      <c r="FJ74" s="253"/>
      <c r="FK74" s="256"/>
      <c r="FL74" s="39"/>
      <c r="FM74" s="39"/>
      <c r="FN74" s="39"/>
    </row>
    <row r="75" spans="1:204" s="13" customFormat="1" ht="12" customHeight="1" thickBot="1">
      <c r="A75" s="158">
        <v>1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98">
        <v>2</v>
      </c>
      <c r="CA75" s="98"/>
      <c r="CB75" s="98"/>
      <c r="CC75" s="98"/>
      <c r="CD75" s="98"/>
      <c r="CE75" s="98"/>
      <c r="CF75" s="98"/>
      <c r="CG75" s="98">
        <v>3</v>
      </c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255">
        <v>4</v>
      </c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>
        <v>5</v>
      </c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>
        <v>6</v>
      </c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>
        <v>7</v>
      </c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69"/>
      <c r="FL75" s="40"/>
      <c r="FM75" s="40"/>
      <c r="FN75" s="40"/>
    </row>
    <row r="76" spans="1:204" ht="15" customHeight="1">
      <c r="A76" s="162" t="s">
        <v>64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3"/>
      <c r="BZ76" s="138" t="s">
        <v>62</v>
      </c>
      <c r="CA76" s="139"/>
      <c r="CB76" s="139"/>
      <c r="CC76" s="139"/>
      <c r="CD76" s="139"/>
      <c r="CE76" s="139"/>
      <c r="CF76" s="139"/>
      <c r="CG76" s="140">
        <v>270</v>
      </c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254">
        <f>SUM(CR77:DI80)</f>
        <v>9098.74</v>
      </c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>
        <f>SUM(DJ77:EA80)</f>
        <v>3468024.3099999996</v>
      </c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283"/>
      <c r="EM76" s="283"/>
      <c r="EN76" s="283"/>
      <c r="EO76" s="283"/>
      <c r="EP76" s="283"/>
      <c r="EQ76" s="283"/>
      <c r="ER76" s="283"/>
      <c r="ES76" s="283"/>
      <c r="ET76" s="254">
        <f>SUM(CR76:ES76)</f>
        <v>3477123.05</v>
      </c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70"/>
    </row>
    <row r="77" spans="1:204" ht="12" customHeight="1">
      <c r="A77" s="164" t="s">
        <v>23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5"/>
      <c r="BZ77" s="79" t="s">
        <v>63</v>
      </c>
      <c r="CA77" s="80"/>
      <c r="CB77" s="80"/>
      <c r="CC77" s="80"/>
      <c r="CD77" s="80"/>
      <c r="CE77" s="80"/>
      <c r="CF77" s="81"/>
      <c r="CG77" s="73">
        <v>271</v>
      </c>
      <c r="CH77" s="74"/>
      <c r="CI77" s="74"/>
      <c r="CJ77" s="74"/>
      <c r="CK77" s="74"/>
      <c r="CL77" s="74"/>
      <c r="CM77" s="74"/>
      <c r="CN77" s="74"/>
      <c r="CO77" s="74"/>
      <c r="CP77" s="74"/>
      <c r="CQ77" s="75"/>
      <c r="CR77" s="235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7"/>
      <c r="DJ77" s="235">
        <v>229132.21</v>
      </c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36"/>
      <c r="DX77" s="236"/>
      <c r="DY77" s="236"/>
      <c r="DZ77" s="236"/>
      <c r="EA77" s="237"/>
      <c r="EB77" s="285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7"/>
      <c r="ET77" s="241">
        <f>SUM(CR77:ES78)</f>
        <v>229132.21</v>
      </c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3"/>
    </row>
    <row r="78" spans="1:204" ht="12" customHeight="1">
      <c r="A78" s="142" t="s">
        <v>65</v>
      </c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3"/>
      <c r="BZ78" s="82"/>
      <c r="CA78" s="83"/>
      <c r="CB78" s="83"/>
      <c r="CC78" s="83"/>
      <c r="CD78" s="83"/>
      <c r="CE78" s="83"/>
      <c r="CF78" s="84"/>
      <c r="CG78" s="76"/>
      <c r="CH78" s="77"/>
      <c r="CI78" s="77"/>
      <c r="CJ78" s="77"/>
      <c r="CK78" s="77"/>
      <c r="CL78" s="77"/>
      <c r="CM78" s="77"/>
      <c r="CN78" s="77"/>
      <c r="CO78" s="77"/>
      <c r="CP78" s="77"/>
      <c r="CQ78" s="78"/>
      <c r="CR78" s="238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40"/>
      <c r="DJ78" s="238"/>
      <c r="DK78" s="239"/>
      <c r="DL78" s="239"/>
      <c r="DM78" s="239"/>
      <c r="DN78" s="239"/>
      <c r="DO78" s="239"/>
      <c r="DP78" s="239"/>
      <c r="DQ78" s="239"/>
      <c r="DR78" s="239"/>
      <c r="DS78" s="239"/>
      <c r="DT78" s="239"/>
      <c r="DU78" s="239"/>
      <c r="DV78" s="239"/>
      <c r="DW78" s="239"/>
      <c r="DX78" s="239"/>
      <c r="DY78" s="239"/>
      <c r="DZ78" s="239"/>
      <c r="EA78" s="240"/>
      <c r="EB78" s="288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90"/>
      <c r="ET78" s="244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6"/>
    </row>
    <row r="79" spans="1:204" ht="15" customHeight="1">
      <c r="A79" s="144" t="s">
        <v>66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5"/>
      <c r="BZ79" s="65" t="s">
        <v>196</v>
      </c>
      <c r="CA79" s="66"/>
      <c r="CB79" s="66"/>
      <c r="CC79" s="66"/>
      <c r="CD79" s="66"/>
      <c r="CE79" s="66"/>
      <c r="CF79" s="66"/>
      <c r="CG79" s="97">
        <v>272</v>
      </c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250">
        <v>9098.74</v>
      </c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>
        <f>3288710.05+9238-9184-49871.95</f>
        <v>3238892.0999999996</v>
      </c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95"/>
      <c r="EC79" s="295"/>
      <c r="ED79" s="295"/>
      <c r="EE79" s="295"/>
      <c r="EF79" s="295"/>
      <c r="EG79" s="295"/>
      <c r="EH79" s="295"/>
      <c r="EI79" s="295"/>
      <c r="EJ79" s="295"/>
      <c r="EK79" s="295"/>
      <c r="EL79" s="295"/>
      <c r="EM79" s="295"/>
      <c r="EN79" s="295"/>
      <c r="EO79" s="295"/>
      <c r="EP79" s="295"/>
      <c r="EQ79" s="295"/>
      <c r="ER79" s="295"/>
      <c r="ES79" s="295"/>
      <c r="ET79" s="233">
        <f t="shared" ref="ET79:ET86" si="1">SUM(CR79:ES79)</f>
        <v>3247990.84</v>
      </c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4"/>
      <c r="FM79" s="219" t="s">
        <v>267</v>
      </c>
      <c r="FN79" s="220"/>
      <c r="FO79" s="220"/>
      <c r="FP79" s="220"/>
      <c r="FQ79" s="220"/>
      <c r="FR79" s="220"/>
      <c r="FS79" s="220"/>
      <c r="FT79" s="220"/>
      <c r="FU79" s="220"/>
      <c r="FV79" s="220"/>
      <c r="FW79" s="220"/>
      <c r="FX79" s="220"/>
      <c r="FY79" s="220"/>
      <c r="FZ79" s="220"/>
      <c r="GA79" s="220"/>
      <c r="GB79" s="220"/>
      <c r="GC79" s="220"/>
      <c r="GD79" s="221"/>
      <c r="GE79" s="301" t="s">
        <v>270</v>
      </c>
      <c r="GF79" s="302"/>
      <c r="GG79" s="302"/>
      <c r="GH79" s="302"/>
      <c r="GI79" s="302"/>
      <c r="GJ79" s="302"/>
      <c r="GK79" s="302"/>
      <c r="GL79" s="302"/>
      <c r="GM79" s="302"/>
      <c r="GN79" s="302"/>
      <c r="GO79" s="302"/>
      <c r="GP79" s="302"/>
      <c r="GQ79" s="302"/>
      <c r="GR79" s="302"/>
      <c r="GS79" s="302"/>
      <c r="GT79" s="302"/>
      <c r="GU79" s="302"/>
      <c r="GV79" s="303"/>
    </row>
    <row r="80" spans="1:204" ht="15" customHeight="1">
      <c r="A80" s="144" t="s">
        <v>67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5"/>
      <c r="BZ80" s="65" t="s">
        <v>197</v>
      </c>
      <c r="CA80" s="66"/>
      <c r="CB80" s="66"/>
      <c r="CC80" s="66"/>
      <c r="CD80" s="66"/>
      <c r="CE80" s="66"/>
      <c r="CF80" s="66"/>
      <c r="CG80" s="97">
        <v>273</v>
      </c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250"/>
      <c r="CS80" s="250"/>
      <c r="CT80" s="250"/>
      <c r="CU80" s="250"/>
      <c r="CV80" s="250"/>
      <c r="CW80" s="250"/>
      <c r="CX80" s="250"/>
      <c r="CY80" s="250"/>
      <c r="CZ80" s="250"/>
      <c r="DA80" s="250"/>
      <c r="DB80" s="250"/>
      <c r="DC80" s="250"/>
      <c r="DD80" s="250"/>
      <c r="DE80" s="250"/>
      <c r="DF80" s="250"/>
      <c r="DG80" s="250"/>
      <c r="DH80" s="250"/>
      <c r="DI80" s="250"/>
      <c r="DJ80" s="250"/>
      <c r="DK80" s="250"/>
      <c r="DL80" s="250"/>
      <c r="DM80" s="250"/>
      <c r="DN80" s="250"/>
      <c r="DO80" s="250"/>
      <c r="DP80" s="250"/>
      <c r="DQ80" s="250"/>
      <c r="DR80" s="250"/>
      <c r="DS80" s="250"/>
      <c r="DT80" s="250"/>
      <c r="DU80" s="250"/>
      <c r="DV80" s="250"/>
      <c r="DW80" s="250"/>
      <c r="DX80" s="250"/>
      <c r="DY80" s="250"/>
      <c r="DZ80" s="250"/>
      <c r="EA80" s="250"/>
      <c r="EB80" s="295"/>
      <c r="EC80" s="295"/>
      <c r="ED80" s="295"/>
      <c r="EE80" s="295"/>
      <c r="EF80" s="295"/>
      <c r="EG80" s="295"/>
      <c r="EH80" s="295"/>
      <c r="EI80" s="295"/>
      <c r="EJ80" s="295"/>
      <c r="EK80" s="295"/>
      <c r="EL80" s="295"/>
      <c r="EM80" s="295"/>
      <c r="EN80" s="295"/>
      <c r="EO80" s="295"/>
      <c r="EP80" s="295"/>
      <c r="EQ80" s="295"/>
      <c r="ER80" s="295"/>
      <c r="ES80" s="295"/>
      <c r="ET80" s="233">
        <f t="shared" si="1"/>
        <v>0</v>
      </c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4"/>
      <c r="FM80" s="222"/>
      <c r="FN80" s="223"/>
      <c r="FO80" s="223"/>
      <c r="FP80" s="223"/>
      <c r="FQ80" s="223"/>
      <c r="FR80" s="223"/>
      <c r="FS80" s="223"/>
      <c r="FT80" s="223"/>
      <c r="FU80" s="223"/>
      <c r="FV80" s="223"/>
      <c r="FW80" s="223"/>
      <c r="FX80" s="223"/>
      <c r="FY80" s="223"/>
      <c r="FZ80" s="223"/>
      <c r="GA80" s="223"/>
      <c r="GB80" s="223"/>
      <c r="GC80" s="223"/>
      <c r="GD80" s="224"/>
      <c r="GE80" s="304"/>
      <c r="GF80" s="305"/>
      <c r="GG80" s="305"/>
      <c r="GH80" s="305"/>
      <c r="GI80" s="305"/>
      <c r="GJ80" s="305"/>
      <c r="GK80" s="305"/>
      <c r="GL80" s="305"/>
      <c r="GM80" s="305"/>
      <c r="GN80" s="305"/>
      <c r="GO80" s="305"/>
      <c r="GP80" s="305"/>
      <c r="GQ80" s="305"/>
      <c r="GR80" s="305"/>
      <c r="GS80" s="305"/>
      <c r="GT80" s="305"/>
      <c r="GU80" s="305"/>
      <c r="GV80" s="306"/>
    </row>
    <row r="81" spans="1:186" ht="15" customHeight="1">
      <c r="A81" s="162" t="s">
        <v>160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3"/>
      <c r="BZ81" s="65" t="s">
        <v>69</v>
      </c>
      <c r="CA81" s="66"/>
      <c r="CB81" s="66"/>
      <c r="CC81" s="66"/>
      <c r="CD81" s="66"/>
      <c r="CE81" s="66"/>
      <c r="CF81" s="66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250"/>
      <c r="CS81" s="250"/>
      <c r="CT81" s="250"/>
      <c r="CU81" s="250"/>
      <c r="CV81" s="250"/>
      <c r="CW81" s="250"/>
      <c r="CX81" s="250"/>
      <c r="CY81" s="250"/>
      <c r="CZ81" s="250"/>
      <c r="DA81" s="250"/>
      <c r="DB81" s="250"/>
      <c r="DC81" s="250"/>
      <c r="DD81" s="250"/>
      <c r="DE81" s="250"/>
      <c r="DF81" s="250"/>
      <c r="DG81" s="250"/>
      <c r="DH81" s="250"/>
      <c r="DI81" s="250"/>
      <c r="DJ81" s="250"/>
      <c r="DK81" s="250"/>
      <c r="DL81" s="250"/>
      <c r="DM81" s="250"/>
      <c r="DN81" s="250"/>
      <c r="DO81" s="250"/>
      <c r="DP81" s="250"/>
      <c r="DQ81" s="250"/>
      <c r="DR81" s="250"/>
      <c r="DS81" s="250"/>
      <c r="DT81" s="250"/>
      <c r="DU81" s="250"/>
      <c r="DV81" s="250"/>
      <c r="DW81" s="250"/>
      <c r="DX81" s="250"/>
      <c r="DY81" s="250"/>
      <c r="DZ81" s="250"/>
      <c r="EA81" s="250"/>
      <c r="EB81" s="295"/>
      <c r="EC81" s="295"/>
      <c r="ED81" s="295"/>
      <c r="EE81" s="295"/>
      <c r="EF81" s="295"/>
      <c r="EG81" s="295"/>
      <c r="EH81" s="295"/>
      <c r="EI81" s="295"/>
      <c r="EJ81" s="295"/>
      <c r="EK81" s="295"/>
      <c r="EL81" s="295"/>
      <c r="EM81" s="295"/>
      <c r="EN81" s="295"/>
      <c r="EO81" s="295"/>
      <c r="EP81" s="295"/>
      <c r="EQ81" s="295"/>
      <c r="ER81" s="295"/>
      <c r="ES81" s="295"/>
      <c r="ET81" s="233">
        <f t="shared" si="1"/>
        <v>0</v>
      </c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4"/>
    </row>
    <row r="82" spans="1:186" ht="15" customHeight="1">
      <c r="A82" s="217" t="s">
        <v>199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8"/>
      <c r="BZ82" s="65" t="s">
        <v>198</v>
      </c>
      <c r="CA82" s="66"/>
      <c r="CB82" s="66"/>
      <c r="CC82" s="66"/>
      <c r="CD82" s="66"/>
      <c r="CE82" s="66"/>
      <c r="CF82" s="66"/>
      <c r="CG82" s="115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233">
        <f>CR85+CR109</f>
        <v>36810.260000000009</v>
      </c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>
        <f>DJ85+DJ109</f>
        <v>-17231.010000003182</v>
      </c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>
        <f>EB83-EB84</f>
        <v>0</v>
      </c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>
        <f t="shared" si="1"/>
        <v>19579.249999996828</v>
      </c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4"/>
      <c r="FM82" s="308"/>
      <c r="FN82" s="308"/>
      <c r="FO82" s="308"/>
      <c r="FP82" s="308"/>
      <c r="FQ82" s="308"/>
      <c r="FR82" s="308"/>
      <c r="FS82" s="308"/>
      <c r="FT82" s="308"/>
      <c r="FU82" s="308"/>
      <c r="FV82" s="308"/>
      <c r="FW82" s="308"/>
      <c r="FX82" s="308"/>
      <c r="FY82" s="308"/>
      <c r="FZ82" s="308"/>
      <c r="GA82" s="308"/>
      <c r="GB82" s="48"/>
      <c r="GC82" s="48"/>
      <c r="GD82" s="48"/>
    </row>
    <row r="83" spans="1:186" ht="15" customHeight="1">
      <c r="A83" s="162" t="s">
        <v>142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3"/>
      <c r="BZ83" s="65" t="s">
        <v>200</v>
      </c>
      <c r="CA83" s="66"/>
      <c r="CB83" s="66"/>
      <c r="CC83" s="66"/>
      <c r="CD83" s="66"/>
      <c r="CE83" s="66"/>
      <c r="CF83" s="66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233">
        <f>CR16-CR42</f>
        <v>36810.259999999995</v>
      </c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>
        <f>DJ16-DJ42</f>
        <v>-17231.010000001639</v>
      </c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>
        <f>EB16-EB42</f>
        <v>0</v>
      </c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>
        <f t="shared" si="1"/>
        <v>19579.249999998356</v>
      </c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4"/>
      <c r="FM83" s="300"/>
      <c r="FN83" s="300"/>
      <c r="FO83" s="300"/>
      <c r="FP83" s="300"/>
      <c r="FQ83" s="300"/>
      <c r="FR83" s="300"/>
      <c r="FS83" s="300"/>
      <c r="FT83" s="300"/>
      <c r="FU83" s="300"/>
      <c r="FV83" s="300"/>
      <c r="FW83" s="300"/>
      <c r="FX83" s="300"/>
      <c r="FY83" s="300"/>
      <c r="FZ83" s="300"/>
      <c r="GA83" s="300"/>
      <c r="GB83" s="300"/>
      <c r="GC83" s="300"/>
      <c r="GD83" s="300"/>
    </row>
    <row r="84" spans="1:186" ht="15" customHeight="1">
      <c r="A84" s="162" t="s">
        <v>71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3"/>
      <c r="BZ84" s="65" t="s">
        <v>201</v>
      </c>
      <c r="CA84" s="66"/>
      <c r="CB84" s="66"/>
      <c r="CC84" s="66"/>
      <c r="CD84" s="66"/>
      <c r="CE84" s="66"/>
      <c r="CF84" s="66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0"/>
      <c r="DK84" s="250"/>
      <c r="DL84" s="250"/>
      <c r="DM84" s="250"/>
      <c r="DN84" s="250"/>
      <c r="DO84" s="250"/>
      <c r="DP84" s="250"/>
      <c r="DQ84" s="250"/>
      <c r="DR84" s="250"/>
      <c r="DS84" s="250"/>
      <c r="DT84" s="250"/>
      <c r="DU84" s="250"/>
      <c r="DV84" s="250"/>
      <c r="DW84" s="250"/>
      <c r="DX84" s="250"/>
      <c r="DY84" s="250"/>
      <c r="DZ84" s="250"/>
      <c r="EA84" s="250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33">
        <f t="shared" si="1"/>
        <v>0</v>
      </c>
      <c r="EU84" s="233"/>
      <c r="EV84" s="233"/>
      <c r="EW84" s="233"/>
      <c r="EX84" s="233"/>
      <c r="EY84" s="233"/>
      <c r="EZ84" s="233"/>
      <c r="FA84" s="233"/>
      <c r="FB84" s="233"/>
      <c r="FC84" s="233"/>
      <c r="FD84" s="233"/>
      <c r="FE84" s="233"/>
      <c r="FF84" s="233"/>
      <c r="FG84" s="233"/>
      <c r="FH84" s="233"/>
      <c r="FI84" s="233"/>
      <c r="FJ84" s="233"/>
      <c r="FK84" s="234"/>
    </row>
    <row r="85" spans="1:186" ht="15" customHeight="1">
      <c r="A85" s="203" t="s">
        <v>234</v>
      </c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4"/>
      <c r="BZ85" s="65" t="s">
        <v>70</v>
      </c>
      <c r="CA85" s="66"/>
      <c r="CB85" s="66"/>
      <c r="CC85" s="66"/>
      <c r="CD85" s="66"/>
      <c r="CE85" s="66"/>
      <c r="CF85" s="66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233">
        <f>CR86+CR90+CR94+CR98+CR102</f>
        <v>4155</v>
      </c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>
        <f>DJ86+DJ90+DJ94+DJ98+DJ102</f>
        <v>4256.8499999999476</v>
      </c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33"/>
      <c r="DW85" s="233"/>
      <c r="DX85" s="233"/>
      <c r="DY85" s="233"/>
      <c r="DZ85" s="233"/>
      <c r="EA85" s="233"/>
      <c r="EB85" s="233">
        <f>EB86+EB90+EB94+EB98+EB102</f>
        <v>0</v>
      </c>
      <c r="EC85" s="233"/>
      <c r="ED85" s="233"/>
      <c r="EE85" s="233"/>
      <c r="EF85" s="233"/>
      <c r="EG85" s="233"/>
      <c r="EH85" s="233"/>
      <c r="EI85" s="233"/>
      <c r="EJ85" s="233"/>
      <c r="EK85" s="233"/>
      <c r="EL85" s="233"/>
      <c r="EM85" s="233"/>
      <c r="EN85" s="233"/>
      <c r="EO85" s="233"/>
      <c r="EP85" s="233"/>
      <c r="EQ85" s="233"/>
      <c r="ER85" s="233"/>
      <c r="ES85" s="233"/>
      <c r="ET85" s="233">
        <f t="shared" si="1"/>
        <v>8411.8499999999476</v>
      </c>
      <c r="EU85" s="233"/>
      <c r="EV85" s="233"/>
      <c r="EW85" s="233"/>
      <c r="EX85" s="233"/>
      <c r="EY85" s="233"/>
      <c r="EZ85" s="233"/>
      <c r="FA85" s="233"/>
      <c r="FB85" s="233"/>
      <c r="FC85" s="233"/>
      <c r="FD85" s="233"/>
      <c r="FE85" s="233"/>
      <c r="FF85" s="233"/>
      <c r="FG85" s="233"/>
      <c r="FH85" s="233"/>
      <c r="FI85" s="233"/>
      <c r="FJ85" s="233"/>
      <c r="FK85" s="234"/>
    </row>
    <row r="86" spans="1:186" ht="15" customHeight="1">
      <c r="A86" s="213" t="s">
        <v>161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4"/>
      <c r="BZ86" s="65" t="s">
        <v>83</v>
      </c>
      <c r="CA86" s="66"/>
      <c r="CB86" s="66"/>
      <c r="CC86" s="66"/>
      <c r="CD86" s="66"/>
      <c r="CE86" s="66"/>
      <c r="CF86" s="66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233">
        <f>CR87-CR89</f>
        <v>0</v>
      </c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>
        <f>DJ87-DJ89</f>
        <v>139403.38999999998</v>
      </c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33"/>
      <c r="DW86" s="233"/>
      <c r="DX86" s="233"/>
      <c r="DY86" s="233"/>
      <c r="DZ86" s="233"/>
      <c r="EA86" s="233"/>
      <c r="EB86" s="233">
        <f>EB87-EB89</f>
        <v>0</v>
      </c>
      <c r="EC86" s="233"/>
      <c r="ED86" s="233"/>
      <c r="EE86" s="233"/>
      <c r="EF86" s="233"/>
      <c r="EG86" s="233"/>
      <c r="EH86" s="233"/>
      <c r="EI86" s="233"/>
      <c r="EJ86" s="233"/>
      <c r="EK86" s="233"/>
      <c r="EL86" s="233"/>
      <c r="EM86" s="233"/>
      <c r="EN86" s="233"/>
      <c r="EO86" s="233"/>
      <c r="EP86" s="233"/>
      <c r="EQ86" s="233"/>
      <c r="ER86" s="233"/>
      <c r="ES86" s="233"/>
      <c r="ET86" s="233">
        <f t="shared" si="1"/>
        <v>139403.38999999998</v>
      </c>
      <c r="EU86" s="233"/>
      <c r="EV86" s="233"/>
      <c r="EW86" s="233"/>
      <c r="EX86" s="233"/>
      <c r="EY86" s="233"/>
      <c r="EZ86" s="233"/>
      <c r="FA86" s="233"/>
      <c r="FB86" s="233"/>
      <c r="FC86" s="233"/>
      <c r="FD86" s="233"/>
      <c r="FE86" s="233"/>
      <c r="FF86" s="233"/>
      <c r="FG86" s="233"/>
      <c r="FH86" s="233"/>
      <c r="FI86" s="233"/>
      <c r="FJ86" s="233"/>
      <c r="FK86" s="234"/>
    </row>
    <row r="87" spans="1:186" ht="12" customHeight="1">
      <c r="A87" s="205" t="s">
        <v>23</v>
      </c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6"/>
      <c r="BZ87" s="79" t="s">
        <v>84</v>
      </c>
      <c r="CA87" s="80"/>
      <c r="CB87" s="80"/>
      <c r="CC87" s="80"/>
      <c r="CD87" s="80"/>
      <c r="CE87" s="80"/>
      <c r="CF87" s="81"/>
      <c r="CG87" s="73">
        <v>310</v>
      </c>
      <c r="CH87" s="74"/>
      <c r="CI87" s="74"/>
      <c r="CJ87" s="74"/>
      <c r="CK87" s="74"/>
      <c r="CL87" s="74"/>
      <c r="CM87" s="74"/>
      <c r="CN87" s="74"/>
      <c r="CO87" s="74"/>
      <c r="CP87" s="74"/>
      <c r="CQ87" s="75"/>
      <c r="CR87" s="235">
        <v>20100</v>
      </c>
      <c r="CS87" s="236"/>
      <c r="CT87" s="236"/>
      <c r="CU87" s="236"/>
      <c r="CV87" s="236"/>
      <c r="CW87" s="236"/>
      <c r="CX87" s="236"/>
      <c r="CY87" s="236"/>
      <c r="CZ87" s="236"/>
      <c r="DA87" s="236"/>
      <c r="DB87" s="236"/>
      <c r="DC87" s="236"/>
      <c r="DD87" s="236"/>
      <c r="DE87" s="236"/>
      <c r="DF87" s="236"/>
      <c r="DG87" s="236"/>
      <c r="DH87" s="236"/>
      <c r="DI87" s="237"/>
      <c r="DJ87" s="235">
        <v>368535.6</v>
      </c>
      <c r="DK87" s="236"/>
      <c r="DL87" s="236"/>
      <c r="DM87" s="236"/>
      <c r="DN87" s="236"/>
      <c r="DO87" s="236"/>
      <c r="DP87" s="236"/>
      <c r="DQ87" s="236"/>
      <c r="DR87" s="236"/>
      <c r="DS87" s="236"/>
      <c r="DT87" s="236"/>
      <c r="DU87" s="236"/>
      <c r="DV87" s="236"/>
      <c r="DW87" s="236"/>
      <c r="DX87" s="236"/>
      <c r="DY87" s="236"/>
      <c r="DZ87" s="236"/>
      <c r="EA87" s="237"/>
      <c r="EB87" s="235"/>
      <c r="EC87" s="236"/>
      <c r="ED87" s="236"/>
      <c r="EE87" s="236"/>
      <c r="EF87" s="236"/>
      <c r="EG87" s="236"/>
      <c r="EH87" s="236"/>
      <c r="EI87" s="236"/>
      <c r="EJ87" s="236"/>
      <c r="EK87" s="236"/>
      <c r="EL87" s="236"/>
      <c r="EM87" s="236"/>
      <c r="EN87" s="236"/>
      <c r="EO87" s="236"/>
      <c r="EP87" s="236"/>
      <c r="EQ87" s="236"/>
      <c r="ER87" s="236"/>
      <c r="ES87" s="237"/>
      <c r="ET87" s="241">
        <f>SUM(CR87:ES88)</f>
        <v>388635.6</v>
      </c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3"/>
    </row>
    <row r="88" spans="1:186" ht="12" customHeight="1">
      <c r="A88" s="209" t="s">
        <v>73</v>
      </c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10"/>
      <c r="BZ88" s="82"/>
      <c r="CA88" s="83"/>
      <c r="CB88" s="83"/>
      <c r="CC88" s="83"/>
      <c r="CD88" s="83"/>
      <c r="CE88" s="83"/>
      <c r="CF88" s="84"/>
      <c r="CG88" s="76"/>
      <c r="CH88" s="77"/>
      <c r="CI88" s="77"/>
      <c r="CJ88" s="77"/>
      <c r="CK88" s="77"/>
      <c r="CL88" s="77"/>
      <c r="CM88" s="77"/>
      <c r="CN88" s="77"/>
      <c r="CO88" s="77"/>
      <c r="CP88" s="77"/>
      <c r="CQ88" s="78"/>
      <c r="CR88" s="238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40"/>
      <c r="DJ88" s="238"/>
      <c r="DK88" s="239"/>
      <c r="DL88" s="239"/>
      <c r="DM88" s="239"/>
      <c r="DN88" s="239"/>
      <c r="DO88" s="239"/>
      <c r="DP88" s="239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40"/>
      <c r="EB88" s="238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  <c r="ES88" s="240"/>
      <c r="ET88" s="244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6"/>
    </row>
    <row r="89" spans="1:186" ht="15" customHeight="1">
      <c r="A89" s="211" t="s">
        <v>74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2"/>
      <c r="BZ89" s="65" t="s">
        <v>85</v>
      </c>
      <c r="CA89" s="66"/>
      <c r="CB89" s="66"/>
      <c r="CC89" s="66"/>
      <c r="CD89" s="66"/>
      <c r="CE89" s="66"/>
      <c r="CF89" s="66"/>
      <c r="CG89" s="97">
        <v>410</v>
      </c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250">
        <v>20100</v>
      </c>
      <c r="CS89" s="250"/>
      <c r="CT89" s="250"/>
      <c r="CU89" s="250"/>
      <c r="CV89" s="250"/>
      <c r="CW89" s="250"/>
      <c r="CX89" s="250"/>
      <c r="CY89" s="250"/>
      <c r="CZ89" s="250"/>
      <c r="DA89" s="250"/>
      <c r="DB89" s="250"/>
      <c r="DC89" s="250"/>
      <c r="DD89" s="250"/>
      <c r="DE89" s="250"/>
      <c r="DF89" s="250"/>
      <c r="DG89" s="250"/>
      <c r="DH89" s="250"/>
      <c r="DI89" s="250"/>
      <c r="DJ89" s="250">
        <v>229132.21</v>
      </c>
      <c r="DK89" s="250"/>
      <c r="DL89" s="250"/>
      <c r="DM89" s="250"/>
      <c r="DN89" s="250"/>
      <c r="DO89" s="250"/>
      <c r="DP89" s="250"/>
      <c r="DQ89" s="250"/>
      <c r="DR89" s="250"/>
      <c r="DS89" s="250"/>
      <c r="DT89" s="250"/>
      <c r="DU89" s="250"/>
      <c r="DV89" s="250"/>
      <c r="DW89" s="250"/>
      <c r="DX89" s="250"/>
      <c r="DY89" s="250"/>
      <c r="DZ89" s="250"/>
      <c r="EA89" s="250"/>
      <c r="EB89" s="250"/>
      <c r="EC89" s="250"/>
      <c r="ED89" s="250"/>
      <c r="EE89" s="250"/>
      <c r="EF89" s="250"/>
      <c r="EG89" s="250"/>
      <c r="EH89" s="250"/>
      <c r="EI89" s="250"/>
      <c r="EJ89" s="250"/>
      <c r="EK89" s="250"/>
      <c r="EL89" s="250"/>
      <c r="EM89" s="250"/>
      <c r="EN89" s="250"/>
      <c r="EO89" s="250"/>
      <c r="EP89" s="250"/>
      <c r="EQ89" s="250"/>
      <c r="ER89" s="250"/>
      <c r="ES89" s="250"/>
      <c r="ET89" s="233">
        <f>SUM(CR89:ES89)</f>
        <v>249232.21</v>
      </c>
      <c r="EU89" s="233"/>
      <c r="EV89" s="233"/>
      <c r="EW89" s="233"/>
      <c r="EX89" s="233"/>
      <c r="EY89" s="233"/>
      <c r="EZ89" s="233"/>
      <c r="FA89" s="233"/>
      <c r="FB89" s="233"/>
      <c r="FC89" s="233"/>
      <c r="FD89" s="233"/>
      <c r="FE89" s="233"/>
      <c r="FF89" s="233"/>
      <c r="FG89" s="233"/>
      <c r="FH89" s="233"/>
      <c r="FI89" s="233"/>
      <c r="FJ89" s="233"/>
      <c r="FK89" s="234"/>
    </row>
    <row r="90" spans="1:186" ht="15" customHeight="1">
      <c r="A90" s="213" t="s">
        <v>75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4"/>
      <c r="BZ90" s="65" t="s">
        <v>86</v>
      </c>
      <c r="CA90" s="66"/>
      <c r="CB90" s="66"/>
      <c r="CC90" s="66"/>
      <c r="CD90" s="66"/>
      <c r="CE90" s="66"/>
      <c r="CF90" s="66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233">
        <f>CR91-CR93</f>
        <v>0</v>
      </c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>
        <f>DJ91-DJ93</f>
        <v>0</v>
      </c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33"/>
      <c r="DW90" s="233"/>
      <c r="DX90" s="233"/>
      <c r="DY90" s="233"/>
      <c r="DZ90" s="233"/>
      <c r="EA90" s="233"/>
      <c r="EB90" s="233">
        <f>EB91-EB93</f>
        <v>0</v>
      </c>
      <c r="EC90" s="233"/>
      <c r="ED90" s="233"/>
      <c r="EE90" s="233"/>
      <c r="EF90" s="233"/>
      <c r="EG90" s="233"/>
      <c r="EH90" s="233"/>
      <c r="EI90" s="233"/>
      <c r="EJ90" s="233"/>
      <c r="EK90" s="233"/>
      <c r="EL90" s="233"/>
      <c r="EM90" s="233"/>
      <c r="EN90" s="233"/>
      <c r="EO90" s="233"/>
      <c r="EP90" s="233"/>
      <c r="EQ90" s="233"/>
      <c r="ER90" s="233"/>
      <c r="ES90" s="233"/>
      <c r="ET90" s="233">
        <f>SUM(CR90:ES90)</f>
        <v>0</v>
      </c>
      <c r="EU90" s="233"/>
      <c r="EV90" s="233"/>
      <c r="EW90" s="233"/>
      <c r="EX90" s="233"/>
      <c r="EY90" s="233"/>
      <c r="EZ90" s="233"/>
      <c r="FA90" s="233"/>
      <c r="FB90" s="233"/>
      <c r="FC90" s="233"/>
      <c r="FD90" s="233"/>
      <c r="FE90" s="233"/>
      <c r="FF90" s="233"/>
      <c r="FG90" s="233"/>
      <c r="FH90" s="233"/>
      <c r="FI90" s="233"/>
      <c r="FJ90" s="233"/>
      <c r="FK90" s="234"/>
    </row>
    <row r="91" spans="1:186" ht="12" customHeight="1">
      <c r="A91" s="205" t="s">
        <v>23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6"/>
      <c r="BZ91" s="79" t="s">
        <v>87</v>
      </c>
      <c r="CA91" s="80"/>
      <c r="CB91" s="80"/>
      <c r="CC91" s="80"/>
      <c r="CD91" s="80"/>
      <c r="CE91" s="80"/>
      <c r="CF91" s="81"/>
      <c r="CG91" s="73">
        <v>320</v>
      </c>
      <c r="CH91" s="74"/>
      <c r="CI91" s="74"/>
      <c r="CJ91" s="74"/>
      <c r="CK91" s="74"/>
      <c r="CL91" s="74"/>
      <c r="CM91" s="74"/>
      <c r="CN91" s="74"/>
      <c r="CO91" s="74"/>
      <c r="CP91" s="74"/>
      <c r="CQ91" s="75"/>
      <c r="CR91" s="235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7"/>
      <c r="DJ91" s="235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36"/>
      <c r="DX91" s="236"/>
      <c r="DY91" s="236"/>
      <c r="DZ91" s="236"/>
      <c r="EA91" s="237"/>
      <c r="EB91" s="235"/>
      <c r="EC91" s="236"/>
      <c r="ED91" s="236"/>
      <c r="EE91" s="236"/>
      <c r="EF91" s="236"/>
      <c r="EG91" s="236"/>
      <c r="EH91" s="236"/>
      <c r="EI91" s="236"/>
      <c r="EJ91" s="236"/>
      <c r="EK91" s="236"/>
      <c r="EL91" s="236"/>
      <c r="EM91" s="236"/>
      <c r="EN91" s="236"/>
      <c r="EO91" s="236"/>
      <c r="EP91" s="236"/>
      <c r="EQ91" s="236"/>
      <c r="ER91" s="236"/>
      <c r="ES91" s="237"/>
      <c r="ET91" s="241">
        <f>SUM(CR91:ES92)</f>
        <v>0</v>
      </c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3"/>
    </row>
    <row r="92" spans="1:186" ht="12" customHeight="1">
      <c r="A92" s="209" t="s">
        <v>76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10"/>
      <c r="BZ92" s="82"/>
      <c r="CA92" s="83"/>
      <c r="CB92" s="83"/>
      <c r="CC92" s="83"/>
      <c r="CD92" s="83"/>
      <c r="CE92" s="83"/>
      <c r="CF92" s="84"/>
      <c r="CG92" s="76"/>
      <c r="CH92" s="77"/>
      <c r="CI92" s="77"/>
      <c r="CJ92" s="77"/>
      <c r="CK92" s="77"/>
      <c r="CL92" s="77"/>
      <c r="CM92" s="77"/>
      <c r="CN92" s="77"/>
      <c r="CO92" s="77"/>
      <c r="CP92" s="77"/>
      <c r="CQ92" s="78"/>
      <c r="CR92" s="238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40"/>
      <c r="DJ92" s="238"/>
      <c r="DK92" s="239"/>
      <c r="DL92" s="239"/>
      <c r="DM92" s="239"/>
      <c r="DN92" s="239"/>
      <c r="DO92" s="239"/>
      <c r="DP92" s="239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40"/>
      <c r="EB92" s="238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  <c r="ES92" s="240"/>
      <c r="ET92" s="244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6"/>
    </row>
    <row r="93" spans="1:186" ht="15" customHeight="1">
      <c r="A93" s="211" t="s">
        <v>77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2"/>
      <c r="BZ93" s="65" t="s">
        <v>88</v>
      </c>
      <c r="CA93" s="66"/>
      <c r="CB93" s="66"/>
      <c r="CC93" s="66"/>
      <c r="CD93" s="66"/>
      <c r="CE93" s="66"/>
      <c r="CF93" s="66"/>
      <c r="CG93" s="97">
        <v>420</v>
      </c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250"/>
      <c r="CS93" s="250"/>
      <c r="CT93" s="250"/>
      <c r="CU93" s="250"/>
      <c r="CV93" s="250"/>
      <c r="CW93" s="250"/>
      <c r="CX93" s="250"/>
      <c r="CY93" s="250"/>
      <c r="CZ93" s="250"/>
      <c r="DA93" s="250"/>
      <c r="DB93" s="250"/>
      <c r="DC93" s="250"/>
      <c r="DD93" s="250"/>
      <c r="DE93" s="250"/>
      <c r="DF93" s="250"/>
      <c r="DG93" s="250"/>
      <c r="DH93" s="250"/>
      <c r="DI93" s="250"/>
      <c r="DJ93" s="250"/>
      <c r="DK93" s="250"/>
      <c r="DL93" s="250"/>
      <c r="DM93" s="250"/>
      <c r="DN93" s="250"/>
      <c r="DO93" s="250"/>
      <c r="DP93" s="250"/>
      <c r="DQ93" s="250"/>
      <c r="DR93" s="250"/>
      <c r="DS93" s="250"/>
      <c r="DT93" s="250"/>
      <c r="DU93" s="250"/>
      <c r="DV93" s="250"/>
      <c r="DW93" s="250"/>
      <c r="DX93" s="250"/>
      <c r="DY93" s="250"/>
      <c r="DZ93" s="250"/>
      <c r="EA93" s="250"/>
      <c r="EB93" s="250"/>
      <c r="EC93" s="250"/>
      <c r="ED93" s="250"/>
      <c r="EE93" s="250"/>
      <c r="EF93" s="250"/>
      <c r="EG93" s="250"/>
      <c r="EH93" s="250"/>
      <c r="EI93" s="250"/>
      <c r="EJ93" s="250"/>
      <c r="EK93" s="250"/>
      <c r="EL93" s="250"/>
      <c r="EM93" s="250"/>
      <c r="EN93" s="250"/>
      <c r="EO93" s="250"/>
      <c r="EP93" s="250"/>
      <c r="EQ93" s="250"/>
      <c r="ER93" s="250"/>
      <c r="ES93" s="250"/>
      <c r="ET93" s="233">
        <f>SUM(CR93:ES93)</f>
        <v>0</v>
      </c>
      <c r="EU93" s="233"/>
      <c r="EV93" s="233"/>
      <c r="EW93" s="233"/>
      <c r="EX93" s="233"/>
      <c r="EY93" s="233"/>
      <c r="EZ93" s="233"/>
      <c r="FA93" s="233"/>
      <c r="FB93" s="233"/>
      <c r="FC93" s="233"/>
      <c r="FD93" s="233"/>
      <c r="FE93" s="233"/>
      <c r="FF93" s="233"/>
      <c r="FG93" s="233"/>
      <c r="FH93" s="233"/>
      <c r="FI93" s="233"/>
      <c r="FJ93" s="233"/>
      <c r="FK93" s="234"/>
    </row>
    <row r="94" spans="1:186" ht="15" customHeight="1">
      <c r="A94" s="213" t="s">
        <v>72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4"/>
      <c r="BZ94" s="65" t="s">
        <v>89</v>
      </c>
      <c r="CA94" s="66"/>
      <c r="CB94" s="66"/>
      <c r="CC94" s="66"/>
      <c r="CD94" s="66"/>
      <c r="CE94" s="66"/>
      <c r="CF94" s="66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233">
        <f>CR95-CR97</f>
        <v>0</v>
      </c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>
        <f>DJ95-DJ97</f>
        <v>0</v>
      </c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33"/>
      <c r="DW94" s="233"/>
      <c r="DX94" s="233"/>
      <c r="DY94" s="233"/>
      <c r="DZ94" s="233"/>
      <c r="EA94" s="233"/>
      <c r="EB94" s="233">
        <f>EB95-EB97</f>
        <v>0</v>
      </c>
      <c r="EC94" s="233"/>
      <c r="ED94" s="233"/>
      <c r="EE94" s="233"/>
      <c r="EF94" s="233"/>
      <c r="EG94" s="233"/>
      <c r="EH94" s="233"/>
      <c r="EI94" s="233"/>
      <c r="EJ94" s="233"/>
      <c r="EK94" s="233"/>
      <c r="EL94" s="233"/>
      <c r="EM94" s="233"/>
      <c r="EN94" s="233"/>
      <c r="EO94" s="233"/>
      <c r="EP94" s="233"/>
      <c r="EQ94" s="233"/>
      <c r="ER94" s="233"/>
      <c r="ES94" s="233"/>
      <c r="ET94" s="233">
        <f>SUM(CR94:ES94)</f>
        <v>0</v>
      </c>
      <c r="EU94" s="233"/>
      <c r="EV94" s="233"/>
      <c r="EW94" s="233"/>
      <c r="EX94" s="233"/>
      <c r="EY94" s="233"/>
      <c r="EZ94" s="233"/>
      <c r="FA94" s="233"/>
      <c r="FB94" s="233"/>
      <c r="FC94" s="233"/>
      <c r="FD94" s="233"/>
      <c r="FE94" s="233"/>
      <c r="FF94" s="233"/>
      <c r="FG94" s="233"/>
      <c r="FH94" s="233"/>
      <c r="FI94" s="233"/>
      <c r="FJ94" s="233"/>
      <c r="FK94" s="234"/>
    </row>
    <row r="95" spans="1:186" ht="12" customHeight="1">
      <c r="A95" s="205" t="s">
        <v>23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6"/>
      <c r="BZ95" s="79" t="s">
        <v>90</v>
      </c>
      <c r="CA95" s="80"/>
      <c r="CB95" s="80"/>
      <c r="CC95" s="80"/>
      <c r="CD95" s="80"/>
      <c r="CE95" s="80"/>
      <c r="CF95" s="81"/>
      <c r="CG95" s="73">
        <v>330</v>
      </c>
      <c r="CH95" s="74"/>
      <c r="CI95" s="74"/>
      <c r="CJ95" s="74"/>
      <c r="CK95" s="74"/>
      <c r="CL95" s="74"/>
      <c r="CM95" s="74"/>
      <c r="CN95" s="74"/>
      <c r="CO95" s="74"/>
      <c r="CP95" s="74"/>
      <c r="CQ95" s="75"/>
      <c r="CR95" s="235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7"/>
      <c r="DJ95" s="235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36"/>
      <c r="DX95" s="236"/>
      <c r="DY95" s="236"/>
      <c r="DZ95" s="236"/>
      <c r="EA95" s="237"/>
      <c r="EB95" s="235"/>
      <c r="EC95" s="236"/>
      <c r="ED95" s="236"/>
      <c r="EE95" s="236"/>
      <c r="EF95" s="236"/>
      <c r="EG95" s="236"/>
      <c r="EH95" s="236"/>
      <c r="EI95" s="236"/>
      <c r="EJ95" s="236"/>
      <c r="EK95" s="236"/>
      <c r="EL95" s="236"/>
      <c r="EM95" s="236"/>
      <c r="EN95" s="236"/>
      <c r="EO95" s="236"/>
      <c r="EP95" s="236"/>
      <c r="EQ95" s="236"/>
      <c r="ER95" s="236"/>
      <c r="ES95" s="237"/>
      <c r="ET95" s="241">
        <f>SUM(CR95:ES96)</f>
        <v>0</v>
      </c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3"/>
    </row>
    <row r="96" spans="1:186" ht="12" customHeight="1">
      <c r="A96" s="209" t="s">
        <v>78</v>
      </c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10"/>
      <c r="BZ96" s="82"/>
      <c r="CA96" s="83"/>
      <c r="CB96" s="83"/>
      <c r="CC96" s="83"/>
      <c r="CD96" s="83"/>
      <c r="CE96" s="83"/>
      <c r="CF96" s="84"/>
      <c r="CG96" s="76"/>
      <c r="CH96" s="77"/>
      <c r="CI96" s="77"/>
      <c r="CJ96" s="77"/>
      <c r="CK96" s="77"/>
      <c r="CL96" s="77"/>
      <c r="CM96" s="77"/>
      <c r="CN96" s="77"/>
      <c r="CO96" s="77"/>
      <c r="CP96" s="77"/>
      <c r="CQ96" s="78"/>
      <c r="CR96" s="238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40"/>
      <c r="DJ96" s="238"/>
      <c r="DK96" s="239"/>
      <c r="DL96" s="239"/>
      <c r="DM96" s="239"/>
      <c r="DN96" s="239"/>
      <c r="DO96" s="239"/>
      <c r="DP96" s="239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40"/>
      <c r="EB96" s="238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  <c r="ES96" s="240"/>
      <c r="ET96" s="244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6"/>
    </row>
    <row r="97" spans="1:194" ht="15" customHeight="1">
      <c r="A97" s="211" t="s">
        <v>79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2"/>
      <c r="BZ97" s="65" t="s">
        <v>91</v>
      </c>
      <c r="CA97" s="66"/>
      <c r="CB97" s="66"/>
      <c r="CC97" s="66"/>
      <c r="CD97" s="66"/>
      <c r="CE97" s="66"/>
      <c r="CF97" s="66"/>
      <c r="CG97" s="97">
        <v>430</v>
      </c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250"/>
      <c r="CS97" s="250"/>
      <c r="CT97" s="250"/>
      <c r="CU97" s="250"/>
      <c r="CV97" s="250"/>
      <c r="CW97" s="250"/>
      <c r="CX97" s="250"/>
      <c r="CY97" s="250"/>
      <c r="CZ97" s="250"/>
      <c r="DA97" s="250"/>
      <c r="DB97" s="250"/>
      <c r="DC97" s="250"/>
      <c r="DD97" s="250"/>
      <c r="DE97" s="250"/>
      <c r="DF97" s="250"/>
      <c r="DG97" s="250"/>
      <c r="DH97" s="250"/>
      <c r="DI97" s="250"/>
      <c r="DJ97" s="250"/>
      <c r="DK97" s="250"/>
      <c r="DL97" s="250"/>
      <c r="DM97" s="250"/>
      <c r="DN97" s="250"/>
      <c r="DO97" s="250"/>
      <c r="DP97" s="250"/>
      <c r="DQ97" s="250"/>
      <c r="DR97" s="250"/>
      <c r="DS97" s="250"/>
      <c r="DT97" s="250"/>
      <c r="DU97" s="250"/>
      <c r="DV97" s="250"/>
      <c r="DW97" s="250"/>
      <c r="DX97" s="250"/>
      <c r="DY97" s="250"/>
      <c r="DZ97" s="250"/>
      <c r="EA97" s="250"/>
      <c r="EB97" s="250"/>
      <c r="EC97" s="250"/>
      <c r="ED97" s="250"/>
      <c r="EE97" s="250"/>
      <c r="EF97" s="250"/>
      <c r="EG97" s="250"/>
      <c r="EH97" s="250"/>
      <c r="EI97" s="250"/>
      <c r="EJ97" s="250"/>
      <c r="EK97" s="250"/>
      <c r="EL97" s="250"/>
      <c r="EM97" s="250"/>
      <c r="EN97" s="250"/>
      <c r="EO97" s="250"/>
      <c r="EP97" s="250"/>
      <c r="EQ97" s="250"/>
      <c r="ER97" s="250"/>
      <c r="ES97" s="250"/>
      <c r="ET97" s="233">
        <f>SUM(CR97:ES97)</f>
        <v>0</v>
      </c>
      <c r="EU97" s="233"/>
      <c r="EV97" s="233"/>
      <c r="EW97" s="233"/>
      <c r="EX97" s="233"/>
      <c r="EY97" s="233"/>
      <c r="EZ97" s="233"/>
      <c r="FA97" s="233"/>
      <c r="FB97" s="233"/>
      <c r="FC97" s="233"/>
      <c r="FD97" s="233"/>
      <c r="FE97" s="233"/>
      <c r="FF97" s="233"/>
      <c r="FG97" s="233"/>
      <c r="FH97" s="233"/>
      <c r="FI97" s="233"/>
      <c r="FJ97" s="233"/>
      <c r="FK97" s="234"/>
    </row>
    <row r="98" spans="1:194" ht="15" customHeight="1">
      <c r="A98" s="213" t="s">
        <v>80</v>
      </c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4"/>
      <c r="BZ98" s="65" t="s">
        <v>92</v>
      </c>
      <c r="CA98" s="66"/>
      <c r="CB98" s="66"/>
      <c r="CC98" s="66"/>
      <c r="CD98" s="66"/>
      <c r="CE98" s="66"/>
      <c r="CF98" s="66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233">
        <f>CR99-CR101</f>
        <v>4155</v>
      </c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>
        <f>DJ99-DJ101</f>
        <v>-135146.54000000004</v>
      </c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33"/>
      <c r="DW98" s="233"/>
      <c r="DX98" s="233"/>
      <c r="DY98" s="233"/>
      <c r="DZ98" s="233"/>
      <c r="EA98" s="233"/>
      <c r="EB98" s="233">
        <f>EB99-EB101</f>
        <v>0</v>
      </c>
      <c r="EC98" s="233"/>
      <c r="ED98" s="233"/>
      <c r="EE98" s="233"/>
      <c r="EF98" s="233"/>
      <c r="EG98" s="233"/>
      <c r="EH98" s="233"/>
      <c r="EI98" s="233"/>
      <c r="EJ98" s="233"/>
      <c r="EK98" s="233"/>
      <c r="EL98" s="233"/>
      <c r="EM98" s="233"/>
      <c r="EN98" s="233"/>
      <c r="EO98" s="233"/>
      <c r="EP98" s="233"/>
      <c r="EQ98" s="233"/>
      <c r="ER98" s="233"/>
      <c r="ES98" s="233"/>
      <c r="ET98" s="233">
        <f>SUM(CR98:ES98)</f>
        <v>-130991.54000000004</v>
      </c>
      <c r="EU98" s="233"/>
      <c r="EV98" s="233"/>
      <c r="EW98" s="233"/>
      <c r="EX98" s="233"/>
      <c r="EY98" s="233"/>
      <c r="EZ98" s="233"/>
      <c r="FA98" s="233"/>
      <c r="FB98" s="233"/>
      <c r="FC98" s="233"/>
      <c r="FD98" s="233"/>
      <c r="FE98" s="233"/>
      <c r="FF98" s="233"/>
      <c r="FG98" s="233"/>
      <c r="FH98" s="233"/>
      <c r="FI98" s="233"/>
      <c r="FJ98" s="233"/>
      <c r="FK98" s="234"/>
    </row>
    <row r="99" spans="1:194" ht="12" customHeight="1">
      <c r="A99" s="205" t="s">
        <v>23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6"/>
      <c r="BZ99" s="79" t="s">
        <v>93</v>
      </c>
      <c r="CA99" s="80"/>
      <c r="CB99" s="80"/>
      <c r="CC99" s="80"/>
      <c r="CD99" s="80"/>
      <c r="CE99" s="80"/>
      <c r="CF99" s="81"/>
      <c r="CG99" s="73">
        <v>340</v>
      </c>
      <c r="CH99" s="74"/>
      <c r="CI99" s="74"/>
      <c r="CJ99" s="74"/>
      <c r="CK99" s="74"/>
      <c r="CL99" s="74"/>
      <c r="CM99" s="74"/>
      <c r="CN99" s="74"/>
      <c r="CO99" s="74"/>
      <c r="CP99" s="74"/>
      <c r="CQ99" s="75"/>
      <c r="CR99" s="235">
        <v>13253.74</v>
      </c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7"/>
      <c r="DJ99" s="235">
        <v>3151824.53</v>
      </c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36"/>
      <c r="DX99" s="236"/>
      <c r="DY99" s="236"/>
      <c r="DZ99" s="236"/>
      <c r="EA99" s="237"/>
      <c r="EB99" s="235"/>
      <c r="EC99" s="236"/>
      <c r="ED99" s="236"/>
      <c r="EE99" s="236"/>
      <c r="EF99" s="236"/>
      <c r="EG99" s="236"/>
      <c r="EH99" s="236"/>
      <c r="EI99" s="236"/>
      <c r="EJ99" s="236"/>
      <c r="EK99" s="236"/>
      <c r="EL99" s="236"/>
      <c r="EM99" s="236"/>
      <c r="EN99" s="236"/>
      <c r="EO99" s="236"/>
      <c r="EP99" s="236"/>
      <c r="EQ99" s="236"/>
      <c r="ER99" s="236"/>
      <c r="ES99" s="237"/>
      <c r="ET99" s="241">
        <f>SUM(CR99:ES100)</f>
        <v>3165078.27</v>
      </c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3"/>
    </row>
    <row r="100" spans="1:194" ht="12" customHeight="1">
      <c r="A100" s="209" t="s">
        <v>81</v>
      </c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10"/>
      <c r="BZ100" s="82"/>
      <c r="CA100" s="83"/>
      <c r="CB100" s="83"/>
      <c r="CC100" s="83"/>
      <c r="CD100" s="83"/>
      <c r="CE100" s="83"/>
      <c r="CF100" s="84"/>
      <c r="CG100" s="76"/>
      <c r="CH100" s="77"/>
      <c r="CI100" s="77"/>
      <c r="CJ100" s="77"/>
      <c r="CK100" s="77"/>
      <c r="CL100" s="77"/>
      <c r="CM100" s="77"/>
      <c r="CN100" s="77"/>
      <c r="CO100" s="77"/>
      <c r="CP100" s="77"/>
      <c r="CQ100" s="78"/>
      <c r="CR100" s="238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40"/>
      <c r="DJ100" s="238"/>
      <c r="DK100" s="239"/>
      <c r="DL100" s="239"/>
      <c r="DM100" s="239"/>
      <c r="DN100" s="239"/>
      <c r="DO100" s="239"/>
      <c r="DP100" s="239"/>
      <c r="DQ100" s="239"/>
      <c r="DR100" s="239"/>
      <c r="DS100" s="239"/>
      <c r="DT100" s="239"/>
      <c r="DU100" s="239"/>
      <c r="DV100" s="239"/>
      <c r="DW100" s="239"/>
      <c r="DX100" s="239"/>
      <c r="DY100" s="239"/>
      <c r="DZ100" s="239"/>
      <c r="EA100" s="240"/>
      <c r="EB100" s="238"/>
      <c r="EC100" s="239"/>
      <c r="ED100" s="239"/>
      <c r="EE100" s="239"/>
      <c r="EF100" s="239"/>
      <c r="EG100" s="239"/>
      <c r="EH100" s="239"/>
      <c r="EI100" s="239"/>
      <c r="EJ100" s="239"/>
      <c r="EK100" s="239"/>
      <c r="EL100" s="239"/>
      <c r="EM100" s="239"/>
      <c r="EN100" s="239"/>
      <c r="EO100" s="239"/>
      <c r="EP100" s="239"/>
      <c r="EQ100" s="239"/>
      <c r="ER100" s="239"/>
      <c r="ES100" s="240"/>
      <c r="ET100" s="244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6"/>
    </row>
    <row r="101" spans="1:194" ht="15" customHeight="1">
      <c r="A101" s="211" t="s">
        <v>82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2"/>
      <c r="BZ101" s="65" t="s">
        <v>94</v>
      </c>
      <c r="CA101" s="66"/>
      <c r="CB101" s="66"/>
      <c r="CC101" s="66"/>
      <c r="CD101" s="66"/>
      <c r="CE101" s="66"/>
      <c r="CF101" s="66"/>
      <c r="CG101" s="97">
        <v>440</v>
      </c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250">
        <v>9098.74</v>
      </c>
      <c r="CS101" s="250"/>
      <c r="CT101" s="250"/>
      <c r="CU101" s="250"/>
      <c r="CV101" s="250"/>
      <c r="CW101" s="250"/>
      <c r="CX101" s="250"/>
      <c r="CY101" s="250"/>
      <c r="CZ101" s="250"/>
      <c r="DA101" s="250"/>
      <c r="DB101" s="250"/>
      <c r="DC101" s="250"/>
      <c r="DD101" s="250"/>
      <c r="DE101" s="250"/>
      <c r="DF101" s="250"/>
      <c r="DG101" s="250"/>
      <c r="DH101" s="250"/>
      <c r="DI101" s="250"/>
      <c r="DJ101" s="250">
        <v>3286971.07</v>
      </c>
      <c r="DK101" s="250"/>
      <c r="DL101" s="250"/>
      <c r="DM101" s="250"/>
      <c r="DN101" s="250"/>
      <c r="DO101" s="250"/>
      <c r="DP101" s="250"/>
      <c r="DQ101" s="250"/>
      <c r="DR101" s="250"/>
      <c r="DS101" s="250"/>
      <c r="DT101" s="250"/>
      <c r="DU101" s="250"/>
      <c r="DV101" s="250"/>
      <c r="DW101" s="250"/>
      <c r="DX101" s="250"/>
      <c r="DY101" s="250"/>
      <c r="DZ101" s="250"/>
      <c r="EA101" s="250"/>
      <c r="EB101" s="250"/>
      <c r="EC101" s="250"/>
      <c r="ED101" s="250"/>
      <c r="EE101" s="250"/>
      <c r="EF101" s="250"/>
      <c r="EG101" s="250"/>
      <c r="EH101" s="250"/>
      <c r="EI101" s="250"/>
      <c r="EJ101" s="250"/>
      <c r="EK101" s="250"/>
      <c r="EL101" s="250"/>
      <c r="EM101" s="250"/>
      <c r="EN101" s="250"/>
      <c r="EO101" s="250"/>
      <c r="EP101" s="250"/>
      <c r="EQ101" s="250"/>
      <c r="ER101" s="250"/>
      <c r="ES101" s="250"/>
      <c r="ET101" s="233">
        <f>SUM(CR101:ES101)</f>
        <v>3296069.81</v>
      </c>
      <c r="EU101" s="233"/>
      <c r="EV101" s="233"/>
      <c r="EW101" s="233"/>
      <c r="EX101" s="233"/>
      <c r="EY101" s="233"/>
      <c r="EZ101" s="233"/>
      <c r="FA101" s="233"/>
      <c r="FB101" s="233"/>
      <c r="FC101" s="233"/>
      <c r="FD101" s="233"/>
      <c r="FE101" s="233"/>
      <c r="FF101" s="233"/>
      <c r="FG101" s="233"/>
      <c r="FH101" s="233"/>
      <c r="FI101" s="233"/>
      <c r="FJ101" s="233"/>
      <c r="FK101" s="234"/>
    </row>
    <row r="102" spans="1:194" ht="15" customHeight="1">
      <c r="A102" s="213" t="s">
        <v>202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4"/>
      <c r="BZ102" s="65" t="s">
        <v>203</v>
      </c>
      <c r="CA102" s="66"/>
      <c r="CB102" s="66"/>
      <c r="CC102" s="66"/>
      <c r="CD102" s="66"/>
      <c r="CE102" s="66"/>
      <c r="CF102" s="66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233">
        <f>CR103-CR105</f>
        <v>0</v>
      </c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>
        <f>DJ103-DJ105</f>
        <v>0</v>
      </c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33"/>
      <c r="DW102" s="233"/>
      <c r="DX102" s="233"/>
      <c r="DY102" s="233"/>
      <c r="DZ102" s="233"/>
      <c r="EA102" s="233"/>
      <c r="EB102" s="233">
        <f>EB103-EB105</f>
        <v>0</v>
      </c>
      <c r="EC102" s="233"/>
      <c r="ED102" s="233"/>
      <c r="EE102" s="233"/>
      <c r="EF102" s="233"/>
      <c r="EG102" s="233"/>
      <c r="EH102" s="233"/>
      <c r="EI102" s="233"/>
      <c r="EJ102" s="233"/>
      <c r="EK102" s="233"/>
      <c r="EL102" s="233"/>
      <c r="EM102" s="233"/>
      <c r="EN102" s="233"/>
      <c r="EO102" s="233"/>
      <c r="EP102" s="233"/>
      <c r="EQ102" s="233"/>
      <c r="ER102" s="233"/>
      <c r="ES102" s="233"/>
      <c r="ET102" s="233">
        <f>SUM(CR102:ES102)</f>
        <v>0</v>
      </c>
      <c r="EU102" s="233"/>
      <c r="EV102" s="233"/>
      <c r="EW102" s="233"/>
      <c r="EX102" s="233"/>
      <c r="EY102" s="233"/>
      <c r="EZ102" s="233"/>
      <c r="FA102" s="233"/>
      <c r="FB102" s="233"/>
      <c r="FC102" s="233"/>
      <c r="FD102" s="233"/>
      <c r="FE102" s="233"/>
      <c r="FF102" s="233"/>
      <c r="FG102" s="233"/>
      <c r="FH102" s="233"/>
      <c r="FI102" s="233"/>
      <c r="FJ102" s="233"/>
      <c r="FK102" s="234"/>
    </row>
    <row r="103" spans="1:194" ht="12" customHeight="1">
      <c r="A103" s="205" t="s">
        <v>23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6"/>
      <c r="BZ103" s="79" t="s">
        <v>206</v>
      </c>
      <c r="CA103" s="80"/>
      <c r="CB103" s="80"/>
      <c r="CC103" s="80"/>
      <c r="CD103" s="80"/>
      <c r="CE103" s="80"/>
      <c r="CF103" s="81"/>
      <c r="CG103" s="73" t="s">
        <v>208</v>
      </c>
      <c r="CH103" s="74"/>
      <c r="CI103" s="74"/>
      <c r="CJ103" s="74"/>
      <c r="CK103" s="74"/>
      <c r="CL103" s="74"/>
      <c r="CM103" s="74"/>
      <c r="CN103" s="74"/>
      <c r="CO103" s="74"/>
      <c r="CP103" s="74"/>
      <c r="CQ103" s="75"/>
      <c r="CR103" s="235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7"/>
      <c r="DJ103" s="235">
        <v>2584632.71</v>
      </c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36"/>
      <c r="DW103" s="236"/>
      <c r="DX103" s="236"/>
      <c r="DY103" s="236"/>
      <c r="DZ103" s="236"/>
      <c r="EA103" s="237"/>
      <c r="EB103" s="235"/>
      <c r="EC103" s="236"/>
      <c r="ED103" s="236"/>
      <c r="EE103" s="236"/>
      <c r="EF103" s="236"/>
      <c r="EG103" s="236"/>
      <c r="EH103" s="236"/>
      <c r="EI103" s="236"/>
      <c r="EJ103" s="236"/>
      <c r="EK103" s="236"/>
      <c r="EL103" s="236"/>
      <c r="EM103" s="236"/>
      <c r="EN103" s="236"/>
      <c r="EO103" s="236"/>
      <c r="EP103" s="236"/>
      <c r="EQ103" s="236"/>
      <c r="ER103" s="236"/>
      <c r="ES103" s="237"/>
      <c r="ET103" s="241">
        <f>SUM(CR103:ES104)</f>
        <v>2584632.71</v>
      </c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3"/>
    </row>
    <row r="104" spans="1:194" ht="12" customHeight="1">
      <c r="A104" s="209" t="s">
        <v>204</v>
      </c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10"/>
      <c r="BZ104" s="82"/>
      <c r="CA104" s="83"/>
      <c r="CB104" s="83"/>
      <c r="CC104" s="83"/>
      <c r="CD104" s="83"/>
      <c r="CE104" s="83"/>
      <c r="CF104" s="84"/>
      <c r="CG104" s="76"/>
      <c r="CH104" s="77"/>
      <c r="CI104" s="77"/>
      <c r="CJ104" s="77"/>
      <c r="CK104" s="77"/>
      <c r="CL104" s="77"/>
      <c r="CM104" s="77"/>
      <c r="CN104" s="77"/>
      <c r="CO104" s="77"/>
      <c r="CP104" s="77"/>
      <c r="CQ104" s="78"/>
      <c r="CR104" s="238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40"/>
      <c r="DJ104" s="238"/>
      <c r="DK104" s="239"/>
      <c r="DL104" s="239"/>
      <c r="DM104" s="239"/>
      <c r="DN104" s="239"/>
      <c r="DO104" s="239"/>
      <c r="DP104" s="239"/>
      <c r="DQ104" s="239"/>
      <c r="DR104" s="239"/>
      <c r="DS104" s="239"/>
      <c r="DT104" s="239"/>
      <c r="DU104" s="239"/>
      <c r="DV104" s="239"/>
      <c r="DW104" s="239"/>
      <c r="DX104" s="239"/>
      <c r="DY104" s="239"/>
      <c r="DZ104" s="239"/>
      <c r="EA104" s="240"/>
      <c r="EB104" s="238"/>
      <c r="EC104" s="239"/>
      <c r="ED104" s="239"/>
      <c r="EE104" s="239"/>
      <c r="EF104" s="239"/>
      <c r="EG104" s="239"/>
      <c r="EH104" s="239"/>
      <c r="EI104" s="239"/>
      <c r="EJ104" s="239"/>
      <c r="EK104" s="239"/>
      <c r="EL104" s="239"/>
      <c r="EM104" s="239"/>
      <c r="EN104" s="239"/>
      <c r="EO104" s="239"/>
      <c r="EP104" s="239"/>
      <c r="EQ104" s="239"/>
      <c r="ER104" s="239"/>
      <c r="ES104" s="240"/>
      <c r="ET104" s="244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6"/>
    </row>
    <row r="105" spans="1:194" ht="15" customHeight="1">
      <c r="A105" s="211" t="s">
        <v>205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2"/>
      <c r="BZ105" s="65" t="s">
        <v>207</v>
      </c>
      <c r="CA105" s="66"/>
      <c r="CB105" s="66"/>
      <c r="CC105" s="66"/>
      <c r="CD105" s="66"/>
      <c r="CE105" s="66"/>
      <c r="CF105" s="66"/>
      <c r="CG105" s="97" t="s">
        <v>208</v>
      </c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250"/>
      <c r="CS105" s="250"/>
      <c r="CT105" s="250"/>
      <c r="CU105" s="250"/>
      <c r="CV105" s="250"/>
      <c r="CW105" s="250"/>
      <c r="CX105" s="250"/>
      <c r="CY105" s="250"/>
      <c r="CZ105" s="250"/>
      <c r="DA105" s="250"/>
      <c r="DB105" s="250"/>
      <c r="DC105" s="250"/>
      <c r="DD105" s="250"/>
      <c r="DE105" s="250"/>
      <c r="DF105" s="250"/>
      <c r="DG105" s="250"/>
      <c r="DH105" s="250"/>
      <c r="DI105" s="250"/>
      <c r="DJ105" s="250">
        <v>2584632.71</v>
      </c>
      <c r="DK105" s="250"/>
      <c r="DL105" s="250"/>
      <c r="DM105" s="250"/>
      <c r="DN105" s="250"/>
      <c r="DO105" s="250"/>
      <c r="DP105" s="250"/>
      <c r="DQ105" s="250"/>
      <c r="DR105" s="250"/>
      <c r="DS105" s="250"/>
      <c r="DT105" s="250"/>
      <c r="DU105" s="250"/>
      <c r="DV105" s="250"/>
      <c r="DW105" s="250"/>
      <c r="DX105" s="250"/>
      <c r="DY105" s="250"/>
      <c r="DZ105" s="250"/>
      <c r="EA105" s="250"/>
      <c r="EB105" s="250"/>
      <c r="EC105" s="250"/>
      <c r="ED105" s="250"/>
      <c r="EE105" s="250"/>
      <c r="EF105" s="250"/>
      <c r="EG105" s="250"/>
      <c r="EH105" s="250"/>
      <c r="EI105" s="250"/>
      <c r="EJ105" s="250"/>
      <c r="EK105" s="250"/>
      <c r="EL105" s="250"/>
      <c r="EM105" s="250"/>
      <c r="EN105" s="250"/>
      <c r="EO105" s="250"/>
      <c r="EP105" s="250"/>
      <c r="EQ105" s="250"/>
      <c r="ER105" s="250"/>
      <c r="ES105" s="250"/>
      <c r="ET105" s="233">
        <f>SUM(CR105:ES105)</f>
        <v>2584632.71</v>
      </c>
      <c r="EU105" s="233"/>
      <c r="EV105" s="233"/>
      <c r="EW105" s="233"/>
      <c r="EX105" s="233"/>
      <c r="EY105" s="233"/>
      <c r="EZ105" s="233"/>
      <c r="FA105" s="233"/>
      <c r="FB105" s="233"/>
      <c r="FC105" s="233"/>
      <c r="FD105" s="233"/>
      <c r="FE105" s="233"/>
      <c r="FF105" s="233"/>
      <c r="FG105" s="233"/>
      <c r="FH105" s="233"/>
      <c r="FI105" s="233"/>
      <c r="FJ105" s="233"/>
      <c r="FK105" s="234"/>
    </row>
    <row r="106" spans="1:194" ht="15" customHeight="1">
      <c r="FJ106" s="42"/>
      <c r="FK106" s="41" t="s">
        <v>164</v>
      </c>
    </row>
    <row r="107" spans="1:194" s="12" customFormat="1" ht="33" customHeight="1">
      <c r="A107" s="161" t="s">
        <v>136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 t="s">
        <v>137</v>
      </c>
      <c r="CA107" s="123"/>
      <c r="CB107" s="123"/>
      <c r="CC107" s="123"/>
      <c r="CD107" s="123"/>
      <c r="CE107" s="123"/>
      <c r="CF107" s="123"/>
      <c r="CG107" s="123" t="s">
        <v>173</v>
      </c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253" t="s">
        <v>174</v>
      </c>
      <c r="CS107" s="253"/>
      <c r="CT107" s="253"/>
      <c r="CU107" s="253"/>
      <c r="CV107" s="253"/>
      <c r="CW107" s="253"/>
      <c r="CX107" s="253"/>
      <c r="CY107" s="253"/>
      <c r="CZ107" s="253"/>
      <c r="DA107" s="253"/>
      <c r="DB107" s="253"/>
      <c r="DC107" s="253"/>
      <c r="DD107" s="253"/>
      <c r="DE107" s="253"/>
      <c r="DF107" s="253"/>
      <c r="DG107" s="253"/>
      <c r="DH107" s="253"/>
      <c r="DI107" s="253"/>
      <c r="DJ107" s="253" t="s">
        <v>175</v>
      </c>
      <c r="DK107" s="253"/>
      <c r="DL107" s="253"/>
      <c r="DM107" s="253"/>
      <c r="DN107" s="253"/>
      <c r="DO107" s="253"/>
      <c r="DP107" s="253"/>
      <c r="DQ107" s="253"/>
      <c r="DR107" s="253"/>
      <c r="DS107" s="253"/>
      <c r="DT107" s="253"/>
      <c r="DU107" s="253"/>
      <c r="DV107" s="253"/>
      <c r="DW107" s="253"/>
      <c r="DX107" s="253"/>
      <c r="DY107" s="253"/>
      <c r="DZ107" s="253"/>
      <c r="EA107" s="253"/>
      <c r="EB107" s="253" t="s">
        <v>2</v>
      </c>
      <c r="EC107" s="253"/>
      <c r="ED107" s="253"/>
      <c r="EE107" s="253"/>
      <c r="EF107" s="253"/>
      <c r="EG107" s="253"/>
      <c r="EH107" s="253"/>
      <c r="EI107" s="253"/>
      <c r="EJ107" s="253"/>
      <c r="EK107" s="253"/>
      <c r="EL107" s="253"/>
      <c r="EM107" s="253"/>
      <c r="EN107" s="253"/>
      <c r="EO107" s="253"/>
      <c r="EP107" s="253"/>
      <c r="EQ107" s="253"/>
      <c r="ER107" s="253"/>
      <c r="ES107" s="253"/>
      <c r="ET107" s="253" t="s">
        <v>1</v>
      </c>
      <c r="EU107" s="253"/>
      <c r="EV107" s="253"/>
      <c r="EW107" s="253"/>
      <c r="EX107" s="253"/>
      <c r="EY107" s="253"/>
      <c r="EZ107" s="253"/>
      <c r="FA107" s="253"/>
      <c r="FB107" s="253"/>
      <c r="FC107" s="253"/>
      <c r="FD107" s="253"/>
      <c r="FE107" s="253"/>
      <c r="FF107" s="253"/>
      <c r="FG107" s="253"/>
      <c r="FH107" s="253"/>
      <c r="FI107" s="253"/>
      <c r="FJ107" s="253"/>
      <c r="FK107" s="256"/>
      <c r="FL107" s="39"/>
      <c r="FM107" s="39"/>
      <c r="FN107" s="39"/>
    </row>
    <row r="108" spans="1:194" s="13" customFormat="1" ht="12" customHeight="1" thickBot="1">
      <c r="A108" s="158">
        <v>1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98">
        <v>2</v>
      </c>
      <c r="CA108" s="98"/>
      <c r="CB108" s="98"/>
      <c r="CC108" s="98"/>
      <c r="CD108" s="98"/>
      <c r="CE108" s="98"/>
      <c r="CF108" s="98"/>
      <c r="CG108" s="98">
        <v>3</v>
      </c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255">
        <v>4</v>
      </c>
      <c r="CS108" s="255"/>
      <c r="CT108" s="255"/>
      <c r="CU108" s="255"/>
      <c r="CV108" s="255"/>
      <c r="CW108" s="255"/>
      <c r="CX108" s="2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>
        <v>5</v>
      </c>
      <c r="DK108" s="255"/>
      <c r="DL108" s="255"/>
      <c r="DM108" s="255"/>
      <c r="DN108" s="255"/>
      <c r="DO108" s="255"/>
      <c r="DP108" s="255"/>
      <c r="DQ108" s="255"/>
      <c r="DR108" s="255"/>
      <c r="DS108" s="255"/>
      <c r="DT108" s="255"/>
      <c r="DU108" s="255"/>
      <c r="DV108" s="255"/>
      <c r="DW108" s="255"/>
      <c r="DX108" s="255"/>
      <c r="DY108" s="255"/>
      <c r="DZ108" s="255"/>
      <c r="EA108" s="255"/>
      <c r="EB108" s="255">
        <v>6</v>
      </c>
      <c r="EC108" s="255"/>
      <c r="ED108" s="255"/>
      <c r="EE108" s="255"/>
      <c r="EF108" s="255"/>
      <c r="EG108" s="255"/>
      <c r="EH108" s="255"/>
      <c r="EI108" s="255"/>
      <c r="EJ108" s="255"/>
      <c r="EK108" s="255"/>
      <c r="EL108" s="255"/>
      <c r="EM108" s="255"/>
      <c r="EN108" s="255"/>
      <c r="EO108" s="255"/>
      <c r="EP108" s="255"/>
      <c r="EQ108" s="255"/>
      <c r="ER108" s="255"/>
      <c r="ES108" s="255"/>
      <c r="ET108" s="255">
        <v>7</v>
      </c>
      <c r="EU108" s="255"/>
      <c r="EV108" s="255"/>
      <c r="EW108" s="255"/>
      <c r="EX108" s="255"/>
      <c r="EY108" s="255"/>
      <c r="EZ108" s="255"/>
      <c r="FA108" s="255"/>
      <c r="FB108" s="255"/>
      <c r="FC108" s="255"/>
      <c r="FD108" s="255"/>
      <c r="FE108" s="255"/>
      <c r="FF108" s="255"/>
      <c r="FG108" s="255"/>
      <c r="FH108" s="255"/>
      <c r="FI108" s="255"/>
      <c r="FJ108" s="255"/>
      <c r="FK108" s="269"/>
      <c r="FL108" s="40"/>
      <c r="FM108" s="40"/>
      <c r="FN108" s="40"/>
    </row>
    <row r="109" spans="1:194" ht="25.5" customHeight="1">
      <c r="A109" s="207" t="s">
        <v>98</v>
      </c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8"/>
      <c r="BZ109" s="138" t="s">
        <v>95</v>
      </c>
      <c r="CA109" s="139"/>
      <c r="CB109" s="139"/>
      <c r="CC109" s="139"/>
      <c r="CD109" s="139"/>
      <c r="CE109" s="139"/>
      <c r="CF109" s="139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254">
        <f>CR110-CR138</f>
        <v>32655.260000000009</v>
      </c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>
        <f>DJ110-DJ138</f>
        <v>-21487.860000003129</v>
      </c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>
        <f>EB110-EB138</f>
        <v>0</v>
      </c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>
        <f>SUM(CR109:ES109)</f>
        <v>11167.39999999688</v>
      </c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  <c r="FF109" s="254"/>
      <c r="FG109" s="254"/>
      <c r="FH109" s="254"/>
      <c r="FI109" s="254"/>
      <c r="FJ109" s="254"/>
      <c r="FK109" s="270"/>
    </row>
    <row r="110" spans="1:194" ht="23.25" customHeight="1">
      <c r="A110" s="124" t="s">
        <v>235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5"/>
      <c r="BZ110" s="65" t="s">
        <v>101</v>
      </c>
      <c r="CA110" s="66"/>
      <c r="CB110" s="66"/>
      <c r="CC110" s="66"/>
      <c r="CD110" s="66"/>
      <c r="CE110" s="66"/>
      <c r="CF110" s="66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233">
        <f>CR111+CR115+CR119+CR123+CR127+CR131</f>
        <v>12630.260000000009</v>
      </c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>
        <f>DJ111+DJ115+DJ119+DJ123+DJ127+DJ131</f>
        <v>-83367.620000001043</v>
      </c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33"/>
      <c r="DW110" s="233"/>
      <c r="DX110" s="233"/>
      <c r="DY110" s="233"/>
      <c r="DZ110" s="233"/>
      <c r="EA110" s="233"/>
      <c r="EB110" s="233">
        <f>EB111+EB115+EB119+EB123+EB127+EB131</f>
        <v>0</v>
      </c>
      <c r="EC110" s="233"/>
      <c r="ED110" s="233"/>
      <c r="EE110" s="233"/>
      <c r="EF110" s="233"/>
      <c r="EG110" s="233"/>
      <c r="EH110" s="233"/>
      <c r="EI110" s="233"/>
      <c r="EJ110" s="233"/>
      <c r="EK110" s="233"/>
      <c r="EL110" s="233"/>
      <c r="EM110" s="233"/>
      <c r="EN110" s="233"/>
      <c r="EO110" s="233"/>
      <c r="EP110" s="233"/>
      <c r="EQ110" s="233"/>
      <c r="ER110" s="233"/>
      <c r="ES110" s="233"/>
      <c r="ET110" s="233">
        <f>SUM(CR110:ES110)</f>
        <v>-70737.360000001034</v>
      </c>
      <c r="EU110" s="233"/>
      <c r="EV110" s="233"/>
      <c r="EW110" s="233"/>
      <c r="EX110" s="233"/>
      <c r="EY110" s="233"/>
      <c r="EZ110" s="233"/>
      <c r="FA110" s="233"/>
      <c r="FB110" s="233"/>
      <c r="FC110" s="233"/>
      <c r="FD110" s="233"/>
      <c r="FE110" s="233"/>
      <c r="FF110" s="233"/>
      <c r="FG110" s="233"/>
      <c r="FH110" s="233"/>
      <c r="FI110" s="233"/>
      <c r="FJ110" s="233"/>
      <c r="FK110" s="234"/>
      <c r="FM110" s="229"/>
      <c r="FN110" s="229"/>
      <c r="FO110" s="229"/>
      <c r="FP110" s="229"/>
      <c r="FQ110" s="229"/>
      <c r="FR110" s="229"/>
      <c r="FS110" s="229"/>
      <c r="FT110" s="229"/>
      <c r="FU110" s="229"/>
      <c r="FV110" s="229"/>
      <c r="FW110" s="229"/>
      <c r="FX110" s="229"/>
      <c r="FY110" s="229"/>
      <c r="FZ110" s="47"/>
      <c r="GA110" s="229"/>
      <c r="GB110" s="229"/>
      <c r="GC110" s="229"/>
      <c r="GD110" s="229"/>
      <c r="GE110" s="229"/>
      <c r="GF110" s="229"/>
      <c r="GG110" s="229"/>
      <c r="GH110" s="229"/>
      <c r="GI110" s="229"/>
      <c r="GJ110" s="229"/>
      <c r="GK110" s="229"/>
      <c r="GL110" s="229"/>
    </row>
    <row r="111" spans="1:194" ht="15" customHeight="1">
      <c r="A111" s="126" t="s">
        <v>209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7"/>
      <c r="BZ111" s="65" t="s">
        <v>102</v>
      </c>
      <c r="CA111" s="66"/>
      <c r="CB111" s="66"/>
      <c r="CC111" s="66"/>
      <c r="CD111" s="66"/>
      <c r="CE111" s="66"/>
      <c r="CF111" s="66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233">
        <f>CR112-CR114</f>
        <v>0</v>
      </c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3"/>
      <c r="DD111" s="233"/>
      <c r="DE111" s="233"/>
      <c r="DF111" s="233"/>
      <c r="DG111" s="233"/>
      <c r="DH111" s="233"/>
      <c r="DI111" s="233"/>
      <c r="DJ111" s="233">
        <f>DJ112-DJ114</f>
        <v>121120.96999999881</v>
      </c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33"/>
      <c r="DW111" s="233"/>
      <c r="DX111" s="233"/>
      <c r="DY111" s="233"/>
      <c r="DZ111" s="233"/>
      <c r="EA111" s="233"/>
      <c r="EB111" s="233">
        <f>EB112-EB114</f>
        <v>0</v>
      </c>
      <c r="EC111" s="233"/>
      <c r="ED111" s="233"/>
      <c r="EE111" s="233"/>
      <c r="EF111" s="233"/>
      <c r="EG111" s="233"/>
      <c r="EH111" s="233"/>
      <c r="EI111" s="233"/>
      <c r="EJ111" s="233"/>
      <c r="EK111" s="233"/>
      <c r="EL111" s="233"/>
      <c r="EM111" s="233"/>
      <c r="EN111" s="233"/>
      <c r="EO111" s="233"/>
      <c r="EP111" s="233"/>
      <c r="EQ111" s="233"/>
      <c r="ER111" s="233"/>
      <c r="ES111" s="233"/>
      <c r="ET111" s="233">
        <f>SUM(CR111:ES111)</f>
        <v>121120.96999999881</v>
      </c>
      <c r="EU111" s="233"/>
      <c r="EV111" s="233"/>
      <c r="EW111" s="233"/>
      <c r="EX111" s="233"/>
      <c r="EY111" s="233"/>
      <c r="EZ111" s="233"/>
      <c r="FA111" s="233"/>
      <c r="FB111" s="233"/>
      <c r="FC111" s="233"/>
      <c r="FD111" s="233"/>
      <c r="FE111" s="233"/>
      <c r="FF111" s="233"/>
      <c r="FG111" s="233"/>
      <c r="FH111" s="233"/>
      <c r="FI111" s="233"/>
      <c r="FJ111" s="233"/>
      <c r="FK111" s="234"/>
      <c r="FM111" s="32" t="s">
        <v>258</v>
      </c>
    </row>
    <row r="112" spans="1:194" ht="12" customHeight="1">
      <c r="A112" s="128" t="s">
        <v>23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9"/>
      <c r="BZ112" s="79" t="s">
        <v>103</v>
      </c>
      <c r="CA112" s="80"/>
      <c r="CB112" s="80"/>
      <c r="CC112" s="80"/>
      <c r="CD112" s="80"/>
      <c r="CE112" s="80"/>
      <c r="CF112" s="81"/>
      <c r="CG112" s="73">
        <v>510</v>
      </c>
      <c r="CH112" s="74"/>
      <c r="CI112" s="74"/>
      <c r="CJ112" s="74"/>
      <c r="CK112" s="74"/>
      <c r="CL112" s="74"/>
      <c r="CM112" s="74"/>
      <c r="CN112" s="74"/>
      <c r="CO112" s="74"/>
      <c r="CP112" s="74"/>
      <c r="CQ112" s="75"/>
      <c r="CR112" s="235">
        <v>139872.5</v>
      </c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7"/>
      <c r="DJ112" s="235">
        <v>18116642.98</v>
      </c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36"/>
      <c r="DX112" s="236"/>
      <c r="DY112" s="236"/>
      <c r="DZ112" s="236"/>
      <c r="EA112" s="237"/>
      <c r="EB112" s="235"/>
      <c r="EC112" s="236"/>
      <c r="ED112" s="236"/>
      <c r="EE112" s="236"/>
      <c r="EF112" s="236"/>
      <c r="EG112" s="236"/>
      <c r="EH112" s="236"/>
      <c r="EI112" s="236"/>
      <c r="EJ112" s="236"/>
      <c r="EK112" s="236"/>
      <c r="EL112" s="236"/>
      <c r="EM112" s="236"/>
      <c r="EN112" s="236"/>
      <c r="EO112" s="236"/>
      <c r="EP112" s="236"/>
      <c r="EQ112" s="236"/>
      <c r="ER112" s="236"/>
      <c r="ES112" s="237"/>
      <c r="ET112" s="241">
        <f>SUM(CR112:ES113)</f>
        <v>18256515.48</v>
      </c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3"/>
    </row>
    <row r="113" spans="1:194" ht="12" customHeight="1">
      <c r="A113" s="196" t="s">
        <v>210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7"/>
      <c r="BZ113" s="82"/>
      <c r="CA113" s="83"/>
      <c r="CB113" s="83"/>
      <c r="CC113" s="83"/>
      <c r="CD113" s="83"/>
      <c r="CE113" s="83"/>
      <c r="CF113" s="84"/>
      <c r="CG113" s="76"/>
      <c r="CH113" s="77"/>
      <c r="CI113" s="77"/>
      <c r="CJ113" s="77"/>
      <c r="CK113" s="77"/>
      <c r="CL113" s="77"/>
      <c r="CM113" s="77"/>
      <c r="CN113" s="77"/>
      <c r="CO113" s="77"/>
      <c r="CP113" s="77"/>
      <c r="CQ113" s="78"/>
      <c r="CR113" s="238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40"/>
      <c r="DJ113" s="238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40"/>
      <c r="EB113" s="238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40"/>
      <c r="ET113" s="244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6"/>
      <c r="FM113" s="230" t="s">
        <v>259</v>
      </c>
      <c r="FN113" s="230"/>
      <c r="FO113" s="230"/>
      <c r="FP113" s="230"/>
      <c r="FQ113" s="230"/>
      <c r="FR113" s="230"/>
      <c r="FS113" s="230"/>
      <c r="FT113" s="230"/>
      <c r="FU113" s="230"/>
      <c r="FV113" s="230"/>
      <c r="FW113" s="230"/>
      <c r="FX113" s="230"/>
      <c r="FY113" s="230"/>
      <c r="FZ113" s="230"/>
      <c r="GA113" s="230"/>
      <c r="GB113" s="230"/>
      <c r="GC113" s="230"/>
      <c r="GD113" s="230"/>
      <c r="GE113" s="230"/>
      <c r="GF113" s="230"/>
      <c r="GG113" s="230"/>
      <c r="GH113" s="230"/>
      <c r="GI113" s="230"/>
      <c r="GJ113" s="230"/>
      <c r="GK113" s="230"/>
      <c r="GL113" s="230"/>
    </row>
    <row r="114" spans="1:194" ht="15" customHeight="1">
      <c r="A114" s="135" t="s">
        <v>211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6"/>
      <c r="BZ114" s="65" t="s">
        <v>104</v>
      </c>
      <c r="CA114" s="66"/>
      <c r="CB114" s="66"/>
      <c r="CC114" s="66"/>
      <c r="CD114" s="66"/>
      <c r="CE114" s="66"/>
      <c r="CF114" s="66"/>
      <c r="CG114" s="97">
        <v>610</v>
      </c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250">
        <v>139872.5</v>
      </c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>
        <v>17995522.010000002</v>
      </c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33">
        <f>SUM(CR114:ES114)</f>
        <v>18135394.510000002</v>
      </c>
      <c r="EU114" s="233"/>
      <c r="EV114" s="233"/>
      <c r="EW114" s="233"/>
      <c r="EX114" s="233"/>
      <c r="EY114" s="233"/>
      <c r="EZ114" s="233"/>
      <c r="FA114" s="233"/>
      <c r="FB114" s="233"/>
      <c r="FC114" s="233"/>
      <c r="FD114" s="233"/>
      <c r="FE114" s="233"/>
      <c r="FF114" s="233"/>
      <c r="FG114" s="233"/>
      <c r="FH114" s="233"/>
      <c r="FI114" s="233"/>
      <c r="FJ114" s="233"/>
      <c r="FK114" s="234"/>
      <c r="FM114" s="230"/>
      <c r="FN114" s="230"/>
      <c r="FO114" s="230"/>
      <c r="FP114" s="230"/>
      <c r="FQ114" s="230"/>
      <c r="FR114" s="230"/>
      <c r="FS114" s="230"/>
      <c r="FT114" s="230"/>
      <c r="FU114" s="230"/>
      <c r="FV114" s="230"/>
      <c r="FW114" s="230"/>
      <c r="FX114" s="230"/>
      <c r="FY114" s="230"/>
      <c r="FZ114" s="230"/>
      <c r="GA114" s="230"/>
      <c r="GB114" s="230"/>
      <c r="GC114" s="230"/>
      <c r="GD114" s="230"/>
      <c r="GE114" s="230"/>
      <c r="GF114" s="230"/>
      <c r="GG114" s="230"/>
      <c r="GH114" s="230"/>
      <c r="GI114" s="230"/>
      <c r="GJ114" s="230"/>
      <c r="GK114" s="230"/>
      <c r="GL114" s="230"/>
    </row>
    <row r="115" spans="1:194" ht="15" customHeight="1">
      <c r="A115" s="126" t="s">
        <v>212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7"/>
      <c r="BZ115" s="65" t="s">
        <v>105</v>
      </c>
      <c r="CA115" s="66"/>
      <c r="CB115" s="66"/>
      <c r="CC115" s="66"/>
      <c r="CD115" s="66"/>
      <c r="CE115" s="66"/>
      <c r="CF115" s="66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233">
        <f>CR116-CR118</f>
        <v>0</v>
      </c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>
        <f>DJ116-DJ118</f>
        <v>0</v>
      </c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33"/>
      <c r="DW115" s="233"/>
      <c r="DX115" s="233"/>
      <c r="DY115" s="233"/>
      <c r="DZ115" s="233"/>
      <c r="EA115" s="233"/>
      <c r="EB115" s="233">
        <f>EB116-EB118</f>
        <v>0</v>
      </c>
      <c r="EC115" s="233"/>
      <c r="ED115" s="233"/>
      <c r="EE115" s="233"/>
      <c r="EF115" s="233"/>
      <c r="EG115" s="233"/>
      <c r="EH115" s="233"/>
      <c r="EI115" s="233"/>
      <c r="EJ115" s="233"/>
      <c r="EK115" s="233"/>
      <c r="EL115" s="233"/>
      <c r="EM115" s="233"/>
      <c r="EN115" s="233"/>
      <c r="EO115" s="233"/>
      <c r="EP115" s="233"/>
      <c r="EQ115" s="233"/>
      <c r="ER115" s="233"/>
      <c r="ES115" s="233"/>
      <c r="ET115" s="233">
        <f>SUM(CR115:ES115)</f>
        <v>0</v>
      </c>
      <c r="EU115" s="233"/>
      <c r="EV115" s="233"/>
      <c r="EW115" s="233"/>
      <c r="EX115" s="233"/>
      <c r="EY115" s="233"/>
      <c r="EZ115" s="233"/>
      <c r="FA115" s="233"/>
      <c r="FB115" s="233"/>
      <c r="FC115" s="233"/>
      <c r="FD115" s="233"/>
      <c r="FE115" s="233"/>
      <c r="FF115" s="233"/>
      <c r="FG115" s="233"/>
      <c r="FH115" s="233"/>
      <c r="FI115" s="233"/>
      <c r="FJ115" s="233"/>
      <c r="FK115" s="234"/>
      <c r="FM115" s="230"/>
      <c r="FN115" s="230"/>
      <c r="FO115" s="230"/>
      <c r="FP115" s="230"/>
      <c r="FQ115" s="230"/>
      <c r="FR115" s="230"/>
      <c r="FS115" s="230"/>
      <c r="FT115" s="230"/>
      <c r="FU115" s="230"/>
      <c r="FV115" s="230"/>
      <c r="FW115" s="230"/>
      <c r="FX115" s="230"/>
      <c r="FY115" s="230"/>
      <c r="FZ115" s="230"/>
      <c r="GA115" s="230"/>
      <c r="GB115" s="230"/>
      <c r="GC115" s="230"/>
      <c r="GD115" s="230"/>
      <c r="GE115" s="230"/>
      <c r="GF115" s="230"/>
      <c r="GG115" s="230"/>
      <c r="GH115" s="230"/>
      <c r="GI115" s="230"/>
      <c r="GJ115" s="230"/>
      <c r="GK115" s="230"/>
      <c r="GL115" s="230"/>
    </row>
    <row r="116" spans="1:194" ht="12" customHeight="1">
      <c r="A116" s="128" t="s">
        <v>23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9"/>
      <c r="BZ116" s="79" t="s">
        <v>106</v>
      </c>
      <c r="CA116" s="80"/>
      <c r="CB116" s="80"/>
      <c r="CC116" s="80"/>
      <c r="CD116" s="80"/>
      <c r="CE116" s="80"/>
      <c r="CF116" s="81"/>
      <c r="CG116" s="73">
        <v>520</v>
      </c>
      <c r="CH116" s="74"/>
      <c r="CI116" s="74"/>
      <c r="CJ116" s="74"/>
      <c r="CK116" s="74"/>
      <c r="CL116" s="74"/>
      <c r="CM116" s="74"/>
      <c r="CN116" s="74"/>
      <c r="CO116" s="74"/>
      <c r="CP116" s="74"/>
      <c r="CQ116" s="75"/>
      <c r="CR116" s="235"/>
      <c r="CS116" s="236"/>
      <c r="CT116" s="236"/>
      <c r="CU116" s="236"/>
      <c r="CV116" s="236"/>
      <c r="CW116" s="236"/>
      <c r="CX116" s="236"/>
      <c r="CY116" s="236"/>
      <c r="CZ116" s="236"/>
      <c r="DA116" s="236"/>
      <c r="DB116" s="236"/>
      <c r="DC116" s="236"/>
      <c r="DD116" s="236"/>
      <c r="DE116" s="236"/>
      <c r="DF116" s="236"/>
      <c r="DG116" s="236"/>
      <c r="DH116" s="236"/>
      <c r="DI116" s="237"/>
      <c r="DJ116" s="235"/>
      <c r="DK116" s="236"/>
      <c r="DL116" s="236"/>
      <c r="DM116" s="236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6"/>
      <c r="DX116" s="236"/>
      <c r="DY116" s="236"/>
      <c r="DZ116" s="236"/>
      <c r="EA116" s="237"/>
      <c r="EB116" s="235"/>
      <c r="EC116" s="236"/>
      <c r="ED116" s="236"/>
      <c r="EE116" s="236"/>
      <c r="EF116" s="236"/>
      <c r="EG116" s="236"/>
      <c r="EH116" s="236"/>
      <c r="EI116" s="236"/>
      <c r="EJ116" s="236"/>
      <c r="EK116" s="236"/>
      <c r="EL116" s="236"/>
      <c r="EM116" s="236"/>
      <c r="EN116" s="236"/>
      <c r="EO116" s="236"/>
      <c r="EP116" s="236"/>
      <c r="EQ116" s="236"/>
      <c r="ER116" s="236"/>
      <c r="ES116" s="237"/>
      <c r="ET116" s="241">
        <f>SUM(CR116:ES117)</f>
        <v>0</v>
      </c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3"/>
    </row>
    <row r="117" spans="1:194" ht="12" customHeight="1">
      <c r="A117" s="209" t="s">
        <v>213</v>
      </c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10"/>
      <c r="BZ117" s="82"/>
      <c r="CA117" s="83"/>
      <c r="CB117" s="83"/>
      <c r="CC117" s="83"/>
      <c r="CD117" s="83"/>
      <c r="CE117" s="83"/>
      <c r="CF117" s="84"/>
      <c r="CG117" s="76"/>
      <c r="CH117" s="77"/>
      <c r="CI117" s="77"/>
      <c r="CJ117" s="77"/>
      <c r="CK117" s="77"/>
      <c r="CL117" s="77"/>
      <c r="CM117" s="77"/>
      <c r="CN117" s="77"/>
      <c r="CO117" s="77"/>
      <c r="CP117" s="77"/>
      <c r="CQ117" s="78"/>
      <c r="CR117" s="238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40"/>
      <c r="DJ117" s="238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40"/>
      <c r="EB117" s="238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40"/>
      <c r="ET117" s="244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6"/>
    </row>
    <row r="118" spans="1:194" ht="15" customHeight="1">
      <c r="A118" s="211" t="s">
        <v>214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2"/>
      <c r="BZ118" s="65" t="s">
        <v>107</v>
      </c>
      <c r="CA118" s="66"/>
      <c r="CB118" s="66"/>
      <c r="CC118" s="66"/>
      <c r="CD118" s="66"/>
      <c r="CE118" s="66"/>
      <c r="CF118" s="66"/>
      <c r="CG118" s="97">
        <v>620</v>
      </c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250"/>
      <c r="CS118" s="250"/>
      <c r="CT118" s="250"/>
      <c r="CU118" s="250"/>
      <c r="CV118" s="250"/>
      <c r="CW118" s="250"/>
      <c r="CX118" s="250"/>
      <c r="CY118" s="250"/>
      <c r="CZ118" s="250"/>
      <c r="DA118" s="250"/>
      <c r="DB118" s="250"/>
      <c r="DC118" s="250"/>
      <c r="DD118" s="250"/>
      <c r="DE118" s="250"/>
      <c r="DF118" s="250"/>
      <c r="DG118" s="250"/>
      <c r="DH118" s="250"/>
      <c r="DI118" s="250"/>
      <c r="DJ118" s="250"/>
      <c r="DK118" s="250"/>
      <c r="DL118" s="250"/>
      <c r="DM118" s="250"/>
      <c r="DN118" s="250"/>
      <c r="DO118" s="250"/>
      <c r="DP118" s="250"/>
      <c r="DQ118" s="250"/>
      <c r="DR118" s="250"/>
      <c r="DS118" s="250"/>
      <c r="DT118" s="250"/>
      <c r="DU118" s="250"/>
      <c r="DV118" s="250"/>
      <c r="DW118" s="250"/>
      <c r="DX118" s="250"/>
      <c r="DY118" s="250"/>
      <c r="DZ118" s="250"/>
      <c r="EA118" s="250"/>
      <c r="EB118" s="250"/>
      <c r="EC118" s="250"/>
      <c r="ED118" s="250"/>
      <c r="EE118" s="250"/>
      <c r="EF118" s="250"/>
      <c r="EG118" s="250"/>
      <c r="EH118" s="250"/>
      <c r="EI118" s="250"/>
      <c r="EJ118" s="250"/>
      <c r="EK118" s="250"/>
      <c r="EL118" s="250"/>
      <c r="EM118" s="250"/>
      <c r="EN118" s="250"/>
      <c r="EO118" s="250"/>
      <c r="EP118" s="250"/>
      <c r="EQ118" s="250"/>
      <c r="ER118" s="250"/>
      <c r="ES118" s="250"/>
      <c r="ET118" s="233">
        <f>SUM(CR118:ES118)</f>
        <v>0</v>
      </c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4"/>
    </row>
    <row r="119" spans="1:194" ht="15" customHeight="1">
      <c r="A119" s="126" t="s">
        <v>96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7"/>
      <c r="BZ119" s="65" t="s">
        <v>108</v>
      </c>
      <c r="CA119" s="66"/>
      <c r="CB119" s="66"/>
      <c r="CC119" s="66"/>
      <c r="CD119" s="66"/>
      <c r="CE119" s="66"/>
      <c r="CF119" s="66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233">
        <f>CR120-CR122</f>
        <v>0</v>
      </c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>
        <f>DJ120-DJ122</f>
        <v>0</v>
      </c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>
        <f>EB120-EB122</f>
        <v>0</v>
      </c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>
        <f>SUM(CR119:ES119)</f>
        <v>0</v>
      </c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4"/>
    </row>
    <row r="120" spans="1:194" ht="12" customHeight="1">
      <c r="A120" s="128" t="s">
        <v>23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9"/>
      <c r="BZ120" s="79" t="s">
        <v>109</v>
      </c>
      <c r="CA120" s="80"/>
      <c r="CB120" s="80"/>
      <c r="CC120" s="80"/>
      <c r="CD120" s="80"/>
      <c r="CE120" s="80"/>
      <c r="CF120" s="81"/>
      <c r="CG120" s="73">
        <v>530</v>
      </c>
      <c r="CH120" s="74"/>
      <c r="CI120" s="74"/>
      <c r="CJ120" s="74"/>
      <c r="CK120" s="74"/>
      <c r="CL120" s="74"/>
      <c r="CM120" s="74"/>
      <c r="CN120" s="74"/>
      <c r="CO120" s="74"/>
      <c r="CP120" s="74"/>
      <c r="CQ120" s="75"/>
      <c r="CR120" s="235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7"/>
      <c r="DJ120" s="235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36"/>
      <c r="DX120" s="236"/>
      <c r="DY120" s="236"/>
      <c r="DZ120" s="236"/>
      <c r="EA120" s="237"/>
      <c r="EB120" s="235"/>
      <c r="EC120" s="236"/>
      <c r="ED120" s="236"/>
      <c r="EE120" s="236"/>
      <c r="EF120" s="236"/>
      <c r="EG120" s="236"/>
      <c r="EH120" s="236"/>
      <c r="EI120" s="236"/>
      <c r="EJ120" s="236"/>
      <c r="EK120" s="236"/>
      <c r="EL120" s="236"/>
      <c r="EM120" s="236"/>
      <c r="EN120" s="236"/>
      <c r="EO120" s="236"/>
      <c r="EP120" s="236"/>
      <c r="EQ120" s="236"/>
      <c r="ER120" s="236"/>
      <c r="ES120" s="237"/>
      <c r="ET120" s="241">
        <f>SUM(CR120:ES121)</f>
        <v>0</v>
      </c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3"/>
    </row>
    <row r="121" spans="1:194" ht="12" customHeight="1">
      <c r="A121" s="196" t="s">
        <v>99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7"/>
      <c r="BZ121" s="82"/>
      <c r="CA121" s="83"/>
      <c r="CB121" s="83"/>
      <c r="CC121" s="83"/>
      <c r="CD121" s="83"/>
      <c r="CE121" s="83"/>
      <c r="CF121" s="84"/>
      <c r="CG121" s="76"/>
      <c r="CH121" s="77"/>
      <c r="CI121" s="77"/>
      <c r="CJ121" s="77"/>
      <c r="CK121" s="77"/>
      <c r="CL121" s="77"/>
      <c r="CM121" s="77"/>
      <c r="CN121" s="77"/>
      <c r="CO121" s="77"/>
      <c r="CP121" s="77"/>
      <c r="CQ121" s="78"/>
      <c r="CR121" s="238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0"/>
      <c r="DJ121" s="238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40"/>
      <c r="EB121" s="238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40"/>
      <c r="ET121" s="244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6"/>
    </row>
    <row r="122" spans="1:194" ht="15" customHeight="1">
      <c r="A122" s="135" t="s">
        <v>100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6"/>
      <c r="BZ122" s="65" t="s">
        <v>110</v>
      </c>
      <c r="CA122" s="66"/>
      <c r="CB122" s="66"/>
      <c r="CC122" s="66"/>
      <c r="CD122" s="66"/>
      <c r="CE122" s="66"/>
      <c r="CF122" s="66"/>
      <c r="CG122" s="97">
        <v>630</v>
      </c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250"/>
      <c r="CS122" s="250"/>
      <c r="CT122" s="250"/>
      <c r="CU122" s="250"/>
      <c r="CV122" s="250"/>
      <c r="CW122" s="250"/>
      <c r="CX122" s="250"/>
      <c r="CY122" s="250"/>
      <c r="CZ122" s="250"/>
      <c r="DA122" s="250"/>
      <c r="DB122" s="250"/>
      <c r="DC122" s="250"/>
      <c r="DD122" s="250"/>
      <c r="DE122" s="250"/>
      <c r="DF122" s="250"/>
      <c r="DG122" s="250"/>
      <c r="DH122" s="250"/>
      <c r="DI122" s="250"/>
      <c r="DJ122" s="250"/>
      <c r="DK122" s="250"/>
      <c r="DL122" s="250"/>
      <c r="DM122" s="250"/>
      <c r="DN122" s="250"/>
      <c r="DO122" s="250"/>
      <c r="DP122" s="250"/>
      <c r="DQ122" s="250"/>
      <c r="DR122" s="250"/>
      <c r="DS122" s="250"/>
      <c r="DT122" s="250"/>
      <c r="DU122" s="250"/>
      <c r="DV122" s="250"/>
      <c r="DW122" s="250"/>
      <c r="DX122" s="250"/>
      <c r="DY122" s="250"/>
      <c r="DZ122" s="250"/>
      <c r="EA122" s="250"/>
      <c r="EB122" s="250"/>
      <c r="EC122" s="250"/>
      <c r="ED122" s="250"/>
      <c r="EE122" s="250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33">
        <f>SUM(CR122:ES122)</f>
        <v>0</v>
      </c>
      <c r="EU122" s="233"/>
      <c r="EV122" s="233"/>
      <c r="EW122" s="233"/>
      <c r="EX122" s="233"/>
      <c r="EY122" s="233"/>
      <c r="EZ122" s="233"/>
      <c r="FA122" s="233"/>
      <c r="FB122" s="233"/>
      <c r="FC122" s="233"/>
      <c r="FD122" s="233"/>
      <c r="FE122" s="233"/>
      <c r="FF122" s="233"/>
      <c r="FG122" s="233"/>
      <c r="FH122" s="233"/>
      <c r="FI122" s="233"/>
      <c r="FJ122" s="233"/>
      <c r="FK122" s="234"/>
    </row>
    <row r="123" spans="1:194" ht="15" customHeight="1">
      <c r="A123" s="126" t="s">
        <v>215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7"/>
      <c r="BZ123" s="65" t="s">
        <v>111</v>
      </c>
      <c r="CA123" s="66"/>
      <c r="CB123" s="66"/>
      <c r="CC123" s="66"/>
      <c r="CD123" s="66"/>
      <c r="CE123" s="66"/>
      <c r="CF123" s="66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233">
        <f>CR124-CR126</f>
        <v>0</v>
      </c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>
        <f>DJ124-DJ126</f>
        <v>0</v>
      </c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33"/>
      <c r="DX123" s="233"/>
      <c r="DY123" s="233"/>
      <c r="DZ123" s="233"/>
      <c r="EA123" s="233"/>
      <c r="EB123" s="233">
        <f>EB124-EB126</f>
        <v>0</v>
      </c>
      <c r="EC123" s="233"/>
      <c r="ED123" s="233"/>
      <c r="EE123" s="233"/>
      <c r="EF123" s="233"/>
      <c r="EG123" s="233"/>
      <c r="EH123" s="233"/>
      <c r="EI123" s="233"/>
      <c r="EJ123" s="233"/>
      <c r="EK123" s="233"/>
      <c r="EL123" s="233"/>
      <c r="EM123" s="233"/>
      <c r="EN123" s="233"/>
      <c r="EO123" s="233"/>
      <c r="EP123" s="233"/>
      <c r="EQ123" s="233"/>
      <c r="ER123" s="233"/>
      <c r="ES123" s="233"/>
      <c r="ET123" s="233">
        <f>SUM(CR123:ES123)</f>
        <v>0</v>
      </c>
      <c r="EU123" s="233"/>
      <c r="EV123" s="233"/>
      <c r="EW123" s="233"/>
      <c r="EX123" s="233"/>
      <c r="EY123" s="233"/>
      <c r="EZ123" s="233"/>
      <c r="FA123" s="233"/>
      <c r="FB123" s="233"/>
      <c r="FC123" s="233"/>
      <c r="FD123" s="233"/>
      <c r="FE123" s="233"/>
      <c r="FF123" s="233"/>
      <c r="FG123" s="233"/>
      <c r="FH123" s="233"/>
      <c r="FI123" s="233"/>
      <c r="FJ123" s="233"/>
      <c r="FK123" s="234"/>
    </row>
    <row r="124" spans="1:194" ht="12" customHeight="1">
      <c r="A124" s="128" t="s">
        <v>23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9"/>
      <c r="BZ124" s="79" t="s">
        <v>112</v>
      </c>
      <c r="CA124" s="80"/>
      <c r="CB124" s="80"/>
      <c r="CC124" s="80"/>
      <c r="CD124" s="80"/>
      <c r="CE124" s="80"/>
      <c r="CF124" s="81"/>
      <c r="CG124" s="73">
        <v>540</v>
      </c>
      <c r="CH124" s="74"/>
      <c r="CI124" s="74"/>
      <c r="CJ124" s="74"/>
      <c r="CK124" s="74"/>
      <c r="CL124" s="74"/>
      <c r="CM124" s="74"/>
      <c r="CN124" s="74"/>
      <c r="CO124" s="74"/>
      <c r="CP124" s="74"/>
      <c r="CQ124" s="75"/>
      <c r="CR124" s="235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7"/>
      <c r="DJ124" s="235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6"/>
      <c r="DX124" s="236"/>
      <c r="DY124" s="236"/>
      <c r="DZ124" s="236"/>
      <c r="EA124" s="237"/>
      <c r="EB124" s="235"/>
      <c r="EC124" s="236"/>
      <c r="ED124" s="236"/>
      <c r="EE124" s="236"/>
      <c r="EF124" s="236"/>
      <c r="EG124" s="236"/>
      <c r="EH124" s="236"/>
      <c r="EI124" s="236"/>
      <c r="EJ124" s="236"/>
      <c r="EK124" s="236"/>
      <c r="EL124" s="236"/>
      <c r="EM124" s="236"/>
      <c r="EN124" s="236"/>
      <c r="EO124" s="236"/>
      <c r="EP124" s="236"/>
      <c r="EQ124" s="236"/>
      <c r="ER124" s="236"/>
      <c r="ES124" s="237"/>
      <c r="ET124" s="241">
        <f>SUM(CR124:ES125)</f>
        <v>0</v>
      </c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3"/>
    </row>
    <row r="125" spans="1:194" ht="12" customHeight="1">
      <c r="A125" s="196" t="s">
        <v>216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7"/>
      <c r="BZ125" s="82"/>
      <c r="CA125" s="83"/>
      <c r="CB125" s="83"/>
      <c r="CC125" s="83"/>
      <c r="CD125" s="83"/>
      <c r="CE125" s="83"/>
      <c r="CF125" s="84"/>
      <c r="CG125" s="76"/>
      <c r="CH125" s="77"/>
      <c r="CI125" s="77"/>
      <c r="CJ125" s="77"/>
      <c r="CK125" s="77"/>
      <c r="CL125" s="77"/>
      <c r="CM125" s="77"/>
      <c r="CN125" s="77"/>
      <c r="CO125" s="77"/>
      <c r="CP125" s="77"/>
      <c r="CQ125" s="78"/>
      <c r="CR125" s="238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40"/>
      <c r="DJ125" s="238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40"/>
      <c r="EB125" s="238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40"/>
      <c r="ET125" s="244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6"/>
    </row>
    <row r="126" spans="1:194" ht="15" customHeight="1">
      <c r="A126" s="135" t="s">
        <v>217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6"/>
      <c r="BZ126" s="65" t="s">
        <v>113</v>
      </c>
      <c r="CA126" s="66"/>
      <c r="CB126" s="66"/>
      <c r="CC126" s="66"/>
      <c r="CD126" s="66"/>
      <c r="CE126" s="66"/>
      <c r="CF126" s="66"/>
      <c r="CG126" s="97">
        <v>640</v>
      </c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33">
        <f>SUM(CR126:ES126)</f>
        <v>0</v>
      </c>
      <c r="EU126" s="233"/>
      <c r="EV126" s="233"/>
      <c r="EW126" s="233"/>
      <c r="EX126" s="233"/>
      <c r="EY126" s="233"/>
      <c r="EZ126" s="233"/>
      <c r="FA126" s="233"/>
      <c r="FB126" s="233"/>
      <c r="FC126" s="233"/>
      <c r="FD126" s="233"/>
      <c r="FE126" s="233"/>
      <c r="FF126" s="233"/>
      <c r="FG126" s="233"/>
      <c r="FH126" s="233"/>
      <c r="FI126" s="233"/>
      <c r="FJ126" s="233"/>
      <c r="FK126" s="234"/>
    </row>
    <row r="127" spans="1:194" ht="15" customHeight="1">
      <c r="A127" s="126" t="s">
        <v>97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7"/>
      <c r="BZ127" s="65" t="s">
        <v>114</v>
      </c>
      <c r="CA127" s="66"/>
      <c r="CB127" s="66"/>
      <c r="CC127" s="66"/>
      <c r="CD127" s="66"/>
      <c r="CE127" s="66"/>
      <c r="CF127" s="66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233">
        <f>CR128-CR130</f>
        <v>0</v>
      </c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>
        <f>DJ128-DJ130</f>
        <v>0</v>
      </c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33"/>
      <c r="DX127" s="233"/>
      <c r="DY127" s="233"/>
      <c r="DZ127" s="233"/>
      <c r="EA127" s="233"/>
      <c r="EB127" s="233">
        <f>EB128-EB130</f>
        <v>0</v>
      </c>
      <c r="EC127" s="233"/>
      <c r="ED127" s="233"/>
      <c r="EE127" s="233"/>
      <c r="EF127" s="233"/>
      <c r="EG127" s="233"/>
      <c r="EH127" s="233"/>
      <c r="EI127" s="233"/>
      <c r="EJ127" s="233"/>
      <c r="EK127" s="233"/>
      <c r="EL127" s="233"/>
      <c r="EM127" s="233"/>
      <c r="EN127" s="233"/>
      <c r="EO127" s="233"/>
      <c r="EP127" s="233"/>
      <c r="EQ127" s="233"/>
      <c r="ER127" s="233"/>
      <c r="ES127" s="233"/>
      <c r="ET127" s="233">
        <f>SUM(CR127:ES127)</f>
        <v>0</v>
      </c>
      <c r="EU127" s="233"/>
      <c r="EV127" s="233"/>
      <c r="EW127" s="233"/>
      <c r="EX127" s="233"/>
      <c r="EY127" s="233"/>
      <c r="EZ127" s="233"/>
      <c r="FA127" s="233"/>
      <c r="FB127" s="233"/>
      <c r="FC127" s="233"/>
      <c r="FD127" s="233"/>
      <c r="FE127" s="233"/>
      <c r="FF127" s="233"/>
      <c r="FG127" s="233"/>
      <c r="FH127" s="233"/>
      <c r="FI127" s="233"/>
      <c r="FJ127" s="233"/>
      <c r="FK127" s="234"/>
    </row>
    <row r="128" spans="1:194" ht="12" customHeight="1">
      <c r="A128" s="128" t="s">
        <v>23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9"/>
      <c r="BZ128" s="79" t="s">
        <v>115</v>
      </c>
      <c r="CA128" s="80"/>
      <c r="CB128" s="80"/>
      <c r="CC128" s="80"/>
      <c r="CD128" s="80"/>
      <c r="CE128" s="80"/>
      <c r="CF128" s="81"/>
      <c r="CG128" s="73">
        <v>550</v>
      </c>
      <c r="CH128" s="74"/>
      <c r="CI128" s="74"/>
      <c r="CJ128" s="74"/>
      <c r="CK128" s="74"/>
      <c r="CL128" s="74"/>
      <c r="CM128" s="74"/>
      <c r="CN128" s="74"/>
      <c r="CO128" s="74"/>
      <c r="CP128" s="74"/>
      <c r="CQ128" s="75"/>
      <c r="CR128" s="235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7"/>
      <c r="DJ128" s="235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36"/>
      <c r="DX128" s="236"/>
      <c r="DY128" s="236"/>
      <c r="DZ128" s="236"/>
      <c r="EA128" s="237"/>
      <c r="EB128" s="235"/>
      <c r="EC128" s="236"/>
      <c r="ED128" s="236"/>
      <c r="EE128" s="236"/>
      <c r="EF128" s="236"/>
      <c r="EG128" s="236"/>
      <c r="EH128" s="236"/>
      <c r="EI128" s="236"/>
      <c r="EJ128" s="236"/>
      <c r="EK128" s="236"/>
      <c r="EL128" s="236"/>
      <c r="EM128" s="236"/>
      <c r="EN128" s="236"/>
      <c r="EO128" s="236"/>
      <c r="EP128" s="236"/>
      <c r="EQ128" s="236"/>
      <c r="ER128" s="236"/>
      <c r="ES128" s="237"/>
      <c r="ET128" s="241">
        <f>SUM(CR128:ES129)</f>
        <v>0</v>
      </c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3"/>
    </row>
    <row r="129" spans="1:194" ht="12" customHeight="1">
      <c r="A129" s="196" t="s">
        <v>218</v>
      </c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7"/>
      <c r="BZ129" s="82"/>
      <c r="CA129" s="83"/>
      <c r="CB129" s="83"/>
      <c r="CC129" s="83"/>
      <c r="CD129" s="83"/>
      <c r="CE129" s="83"/>
      <c r="CF129" s="84"/>
      <c r="CG129" s="76"/>
      <c r="CH129" s="77"/>
      <c r="CI129" s="77"/>
      <c r="CJ129" s="77"/>
      <c r="CK129" s="77"/>
      <c r="CL129" s="77"/>
      <c r="CM129" s="77"/>
      <c r="CN129" s="77"/>
      <c r="CO129" s="77"/>
      <c r="CP129" s="77"/>
      <c r="CQ129" s="78"/>
      <c r="CR129" s="238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40"/>
      <c r="DJ129" s="238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40"/>
      <c r="EB129" s="238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40"/>
      <c r="ET129" s="244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245"/>
      <c r="FF129" s="245"/>
      <c r="FG129" s="245"/>
      <c r="FH129" s="245"/>
      <c r="FI129" s="245"/>
      <c r="FJ129" s="245"/>
      <c r="FK129" s="246"/>
    </row>
    <row r="130" spans="1:194" ht="15" customHeight="1">
      <c r="A130" s="135" t="s">
        <v>219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6"/>
      <c r="BZ130" s="65" t="s">
        <v>116</v>
      </c>
      <c r="CA130" s="66"/>
      <c r="CB130" s="66"/>
      <c r="CC130" s="66"/>
      <c r="CD130" s="66"/>
      <c r="CE130" s="66"/>
      <c r="CF130" s="66"/>
      <c r="CG130" s="97">
        <v>650</v>
      </c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33">
        <f>SUM(CR130:ES130)</f>
        <v>0</v>
      </c>
      <c r="EU130" s="233"/>
      <c r="EV130" s="233"/>
      <c r="EW130" s="233"/>
      <c r="EX130" s="233"/>
      <c r="EY130" s="233"/>
      <c r="EZ130" s="233"/>
      <c r="FA130" s="233"/>
      <c r="FB130" s="233"/>
      <c r="FC130" s="233"/>
      <c r="FD130" s="233"/>
      <c r="FE130" s="233"/>
      <c r="FF130" s="233"/>
      <c r="FG130" s="233"/>
      <c r="FH130" s="233"/>
      <c r="FI130" s="233"/>
      <c r="FJ130" s="233"/>
      <c r="FK130" s="234"/>
      <c r="FM130" s="228" t="s">
        <v>256</v>
      </c>
      <c r="FN130" s="228"/>
      <c r="FO130" s="228"/>
      <c r="FP130" s="228"/>
      <c r="FQ130" s="228"/>
      <c r="FR130" s="228"/>
      <c r="FS130" s="228"/>
      <c r="FT130" s="228"/>
      <c r="FU130" s="228"/>
      <c r="FV130" s="228"/>
      <c r="FW130" s="228"/>
      <c r="FX130" s="228"/>
      <c r="FY130" s="228"/>
      <c r="FZ130" s="228"/>
      <c r="GA130" s="228"/>
      <c r="GC130" s="228" t="s">
        <v>257</v>
      </c>
      <c r="GD130" s="228"/>
      <c r="GE130" s="228"/>
      <c r="GF130" s="228"/>
      <c r="GG130" s="228"/>
      <c r="GH130" s="228"/>
      <c r="GI130" s="228"/>
      <c r="GJ130" s="228"/>
      <c r="GK130" s="228"/>
      <c r="GL130" s="228"/>
    </row>
    <row r="131" spans="1:194" ht="24" customHeight="1">
      <c r="A131" s="126" t="s">
        <v>220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7"/>
      <c r="BZ131" s="65" t="s">
        <v>117</v>
      </c>
      <c r="CA131" s="66"/>
      <c r="CB131" s="66"/>
      <c r="CC131" s="66"/>
      <c r="CD131" s="66"/>
      <c r="CE131" s="66"/>
      <c r="CF131" s="66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233">
        <f>CR132-CR134</f>
        <v>12630.260000000009</v>
      </c>
      <c r="CS131" s="233"/>
      <c r="CT131" s="233"/>
      <c r="CU131" s="233"/>
      <c r="CV131" s="233"/>
      <c r="CW131" s="233"/>
      <c r="CX131" s="233"/>
      <c r="CY131" s="233"/>
      <c r="CZ131" s="233"/>
      <c r="DA131" s="233"/>
      <c r="DB131" s="233"/>
      <c r="DC131" s="233"/>
      <c r="DD131" s="233"/>
      <c r="DE131" s="233"/>
      <c r="DF131" s="233"/>
      <c r="DG131" s="233"/>
      <c r="DH131" s="233"/>
      <c r="DI131" s="233"/>
      <c r="DJ131" s="233">
        <f>DJ132-DJ134</f>
        <v>-204488.58999999985</v>
      </c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33"/>
      <c r="DX131" s="233"/>
      <c r="DY131" s="233"/>
      <c r="DZ131" s="233"/>
      <c r="EA131" s="233"/>
      <c r="EB131" s="233">
        <f>EB132-EB134</f>
        <v>0</v>
      </c>
      <c r="EC131" s="233"/>
      <c r="ED131" s="233"/>
      <c r="EE131" s="233"/>
      <c r="EF131" s="233"/>
      <c r="EG131" s="233"/>
      <c r="EH131" s="233"/>
      <c r="EI131" s="233"/>
      <c r="EJ131" s="233"/>
      <c r="EK131" s="233"/>
      <c r="EL131" s="233"/>
      <c r="EM131" s="233"/>
      <c r="EN131" s="233"/>
      <c r="EO131" s="233"/>
      <c r="EP131" s="233"/>
      <c r="EQ131" s="233"/>
      <c r="ER131" s="233"/>
      <c r="ES131" s="233"/>
      <c r="ET131" s="233">
        <f>SUM(CR131:ES131)</f>
        <v>-191858.32999999984</v>
      </c>
      <c r="EU131" s="233"/>
      <c r="EV131" s="233"/>
      <c r="EW131" s="233"/>
      <c r="EX131" s="233"/>
      <c r="EY131" s="233"/>
      <c r="EZ131" s="233"/>
      <c r="FA131" s="233"/>
      <c r="FB131" s="233"/>
      <c r="FC131" s="233"/>
      <c r="FD131" s="233"/>
      <c r="FE131" s="233"/>
      <c r="FF131" s="233"/>
      <c r="FG131" s="233"/>
      <c r="FH131" s="233"/>
      <c r="FI131" s="233"/>
      <c r="FJ131" s="233"/>
      <c r="FK131" s="234"/>
      <c r="FM131" s="229"/>
      <c r="FN131" s="229"/>
      <c r="FO131" s="229"/>
      <c r="FP131" s="229"/>
      <c r="FQ131" s="229"/>
      <c r="FR131" s="229"/>
      <c r="FS131" s="229"/>
      <c r="FT131" s="229"/>
      <c r="FU131" s="229"/>
      <c r="FV131" s="229"/>
      <c r="FW131" s="229"/>
      <c r="FX131" s="229"/>
      <c r="FY131" s="229"/>
      <c r="FZ131" s="229"/>
      <c r="GA131" s="229"/>
      <c r="GB131" s="229"/>
      <c r="GC131" s="229"/>
      <c r="GD131" s="229"/>
      <c r="GE131" s="229"/>
      <c r="GF131" s="229"/>
      <c r="GG131" s="229"/>
      <c r="GH131" s="229"/>
      <c r="GI131" s="229"/>
      <c r="GJ131" s="229"/>
      <c r="GK131" s="229"/>
      <c r="GL131" s="229"/>
    </row>
    <row r="132" spans="1:194" ht="12" customHeight="1">
      <c r="A132" s="128" t="s">
        <v>23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9"/>
      <c r="BZ132" s="79" t="s">
        <v>118</v>
      </c>
      <c r="CA132" s="80"/>
      <c r="CB132" s="80"/>
      <c r="CC132" s="80"/>
      <c r="CD132" s="80"/>
      <c r="CE132" s="80"/>
      <c r="CF132" s="81"/>
      <c r="CG132" s="73">
        <v>560</v>
      </c>
      <c r="CH132" s="74"/>
      <c r="CI132" s="74"/>
      <c r="CJ132" s="74"/>
      <c r="CK132" s="74"/>
      <c r="CL132" s="74"/>
      <c r="CM132" s="74"/>
      <c r="CN132" s="74"/>
      <c r="CO132" s="74"/>
      <c r="CP132" s="74"/>
      <c r="CQ132" s="75"/>
      <c r="CR132" s="235">
        <v>300577.5</v>
      </c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7"/>
      <c r="DJ132" s="235">
        <v>18547300.739999998</v>
      </c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6"/>
      <c r="DX132" s="236"/>
      <c r="DY132" s="236"/>
      <c r="DZ132" s="236"/>
      <c r="EA132" s="237"/>
      <c r="EB132" s="235"/>
      <c r="EC132" s="236"/>
      <c r="ED132" s="236"/>
      <c r="EE132" s="236"/>
      <c r="EF132" s="236"/>
      <c r="EG132" s="236"/>
      <c r="EH132" s="236"/>
      <c r="EI132" s="236"/>
      <c r="EJ132" s="236"/>
      <c r="EK132" s="236"/>
      <c r="EL132" s="236"/>
      <c r="EM132" s="236"/>
      <c r="EN132" s="236"/>
      <c r="EO132" s="236"/>
      <c r="EP132" s="236"/>
      <c r="EQ132" s="236"/>
      <c r="ER132" s="236"/>
      <c r="ES132" s="237"/>
      <c r="ET132" s="241">
        <f>SUM(CR132:ES133)</f>
        <v>18847878.239999998</v>
      </c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3"/>
    </row>
    <row r="133" spans="1:194" ht="12" customHeight="1">
      <c r="A133" s="196" t="s">
        <v>221</v>
      </c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7"/>
      <c r="BZ133" s="82"/>
      <c r="CA133" s="83"/>
      <c r="CB133" s="83"/>
      <c r="CC133" s="83"/>
      <c r="CD133" s="83"/>
      <c r="CE133" s="83"/>
      <c r="CF133" s="84"/>
      <c r="CG133" s="76"/>
      <c r="CH133" s="77"/>
      <c r="CI133" s="77"/>
      <c r="CJ133" s="77"/>
      <c r="CK133" s="77"/>
      <c r="CL133" s="77"/>
      <c r="CM133" s="77"/>
      <c r="CN133" s="77"/>
      <c r="CO133" s="77"/>
      <c r="CP133" s="77"/>
      <c r="CQ133" s="78"/>
      <c r="CR133" s="238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40"/>
      <c r="DJ133" s="238"/>
      <c r="DK133" s="239"/>
      <c r="DL133" s="239"/>
      <c r="DM133" s="239"/>
      <c r="DN133" s="239"/>
      <c r="DO133" s="239"/>
      <c r="DP133" s="239"/>
      <c r="DQ133" s="239"/>
      <c r="DR133" s="239"/>
      <c r="DS133" s="239"/>
      <c r="DT133" s="239"/>
      <c r="DU133" s="239"/>
      <c r="DV133" s="239"/>
      <c r="DW133" s="239"/>
      <c r="DX133" s="239"/>
      <c r="DY133" s="239"/>
      <c r="DZ133" s="239"/>
      <c r="EA133" s="240"/>
      <c r="EB133" s="238"/>
      <c r="EC133" s="239"/>
      <c r="ED133" s="239"/>
      <c r="EE133" s="239"/>
      <c r="EF133" s="239"/>
      <c r="EG133" s="239"/>
      <c r="EH133" s="239"/>
      <c r="EI133" s="239"/>
      <c r="EJ133" s="239"/>
      <c r="EK133" s="239"/>
      <c r="EL133" s="239"/>
      <c r="EM133" s="239"/>
      <c r="EN133" s="239"/>
      <c r="EO133" s="239"/>
      <c r="EP133" s="239"/>
      <c r="EQ133" s="239"/>
      <c r="ER133" s="239"/>
      <c r="ES133" s="240"/>
      <c r="ET133" s="244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6"/>
    </row>
    <row r="134" spans="1:194" ht="15" customHeight="1">
      <c r="A134" s="135" t="s">
        <v>222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6"/>
      <c r="BZ134" s="65" t="s">
        <v>119</v>
      </c>
      <c r="CA134" s="66"/>
      <c r="CB134" s="66"/>
      <c r="CC134" s="66"/>
      <c r="CD134" s="66"/>
      <c r="CE134" s="66"/>
      <c r="CF134" s="66"/>
      <c r="CG134" s="97">
        <v>660</v>
      </c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250">
        <v>287947.24</v>
      </c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>
        <v>18751789.329999998</v>
      </c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  <c r="DV134" s="250"/>
      <c r="DW134" s="250"/>
      <c r="DX134" s="250"/>
      <c r="DY134" s="250"/>
      <c r="DZ134" s="250"/>
      <c r="EA134" s="250"/>
      <c r="EB134" s="250"/>
      <c r="EC134" s="250"/>
      <c r="ED134" s="250"/>
      <c r="EE134" s="250"/>
      <c r="EF134" s="250"/>
      <c r="EG134" s="250"/>
      <c r="EH134" s="250"/>
      <c r="EI134" s="250"/>
      <c r="EJ134" s="250"/>
      <c r="EK134" s="250"/>
      <c r="EL134" s="250"/>
      <c r="EM134" s="250"/>
      <c r="EN134" s="250"/>
      <c r="EO134" s="250"/>
      <c r="EP134" s="250"/>
      <c r="EQ134" s="250"/>
      <c r="ER134" s="250"/>
      <c r="ES134" s="250"/>
      <c r="ET134" s="233">
        <f>SUM(CR134:ES134)</f>
        <v>19039736.569999997</v>
      </c>
      <c r="EU134" s="233"/>
      <c r="EV134" s="233"/>
      <c r="EW134" s="233"/>
      <c r="EX134" s="233"/>
      <c r="EY134" s="233"/>
      <c r="EZ134" s="233"/>
      <c r="FA134" s="233"/>
      <c r="FB134" s="233"/>
      <c r="FC134" s="233"/>
      <c r="FD134" s="233"/>
      <c r="FE134" s="233"/>
      <c r="FF134" s="233"/>
      <c r="FG134" s="233"/>
      <c r="FH134" s="233"/>
      <c r="FI134" s="233"/>
      <c r="FJ134" s="233"/>
      <c r="FK134" s="234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61" t="s">
        <v>136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 t="s">
        <v>137</v>
      </c>
      <c r="CA136" s="123"/>
      <c r="CB136" s="123"/>
      <c r="CC136" s="123"/>
      <c r="CD136" s="123"/>
      <c r="CE136" s="123"/>
      <c r="CF136" s="123"/>
      <c r="CG136" s="123" t="s">
        <v>173</v>
      </c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253" t="s">
        <v>174</v>
      </c>
      <c r="CS136" s="253"/>
      <c r="CT136" s="253"/>
      <c r="CU136" s="253"/>
      <c r="CV136" s="253"/>
      <c r="CW136" s="253"/>
      <c r="CX136" s="253"/>
      <c r="CY136" s="253"/>
      <c r="CZ136" s="253"/>
      <c r="DA136" s="253"/>
      <c r="DB136" s="253"/>
      <c r="DC136" s="253"/>
      <c r="DD136" s="253"/>
      <c r="DE136" s="253"/>
      <c r="DF136" s="253"/>
      <c r="DG136" s="253"/>
      <c r="DH136" s="253"/>
      <c r="DI136" s="253"/>
      <c r="DJ136" s="253" t="s">
        <v>175</v>
      </c>
      <c r="DK136" s="253"/>
      <c r="DL136" s="253"/>
      <c r="DM136" s="253"/>
      <c r="DN136" s="253"/>
      <c r="DO136" s="253"/>
      <c r="DP136" s="253"/>
      <c r="DQ136" s="253"/>
      <c r="DR136" s="253"/>
      <c r="DS136" s="253"/>
      <c r="DT136" s="253"/>
      <c r="DU136" s="253"/>
      <c r="DV136" s="253"/>
      <c r="DW136" s="253"/>
      <c r="DX136" s="253"/>
      <c r="DY136" s="253"/>
      <c r="DZ136" s="253"/>
      <c r="EA136" s="253"/>
      <c r="EB136" s="253" t="s">
        <v>2</v>
      </c>
      <c r="EC136" s="253"/>
      <c r="ED136" s="253"/>
      <c r="EE136" s="253"/>
      <c r="EF136" s="253"/>
      <c r="EG136" s="253"/>
      <c r="EH136" s="253"/>
      <c r="EI136" s="253"/>
      <c r="EJ136" s="253"/>
      <c r="EK136" s="253"/>
      <c r="EL136" s="253"/>
      <c r="EM136" s="253"/>
      <c r="EN136" s="253"/>
      <c r="EO136" s="253"/>
      <c r="EP136" s="253"/>
      <c r="EQ136" s="253"/>
      <c r="ER136" s="253"/>
      <c r="ES136" s="253"/>
      <c r="ET136" s="253" t="s">
        <v>1</v>
      </c>
      <c r="EU136" s="253"/>
      <c r="EV136" s="253"/>
      <c r="EW136" s="253"/>
      <c r="EX136" s="253"/>
      <c r="EY136" s="253"/>
      <c r="EZ136" s="253"/>
      <c r="FA136" s="253"/>
      <c r="FB136" s="253"/>
      <c r="FC136" s="253"/>
      <c r="FD136" s="253"/>
      <c r="FE136" s="253"/>
      <c r="FF136" s="253"/>
      <c r="FG136" s="253"/>
      <c r="FH136" s="253"/>
      <c r="FI136" s="253"/>
      <c r="FJ136" s="253"/>
      <c r="FK136" s="256"/>
      <c r="FL136" s="39"/>
      <c r="FM136" s="39"/>
      <c r="FN136" s="39"/>
    </row>
    <row r="137" spans="1:194" ht="12.75" customHeight="1" thickBot="1">
      <c r="A137" s="118">
        <v>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119">
        <v>2</v>
      </c>
      <c r="CA137" s="119"/>
      <c r="CB137" s="119"/>
      <c r="CC137" s="119"/>
      <c r="CD137" s="119"/>
      <c r="CE137" s="119"/>
      <c r="CF137" s="119"/>
      <c r="CG137" s="119">
        <v>3</v>
      </c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293">
        <v>4</v>
      </c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>
        <v>5</v>
      </c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>
        <v>6</v>
      </c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  <c r="EO137" s="293"/>
      <c r="EP137" s="293"/>
      <c r="EQ137" s="293"/>
      <c r="ER137" s="293"/>
      <c r="ES137" s="293"/>
      <c r="ET137" s="293">
        <v>7</v>
      </c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3"/>
      <c r="FI137" s="293"/>
      <c r="FJ137" s="293"/>
      <c r="FK137" s="297"/>
    </row>
    <row r="138" spans="1:194" ht="15" customHeight="1">
      <c r="A138" s="215" t="s">
        <v>143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6"/>
      <c r="BZ138" s="138" t="s">
        <v>122</v>
      </c>
      <c r="CA138" s="139"/>
      <c r="CB138" s="139"/>
      <c r="CC138" s="139"/>
      <c r="CD138" s="139"/>
      <c r="CE138" s="139"/>
      <c r="CF138" s="139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254">
        <f>CR139+CR143+CR147</f>
        <v>-20025</v>
      </c>
      <c r="CS138" s="254"/>
      <c r="CT138" s="254"/>
      <c r="CU138" s="254"/>
      <c r="CV138" s="254"/>
      <c r="CW138" s="254"/>
      <c r="CX138" s="254"/>
      <c r="CY138" s="254"/>
      <c r="CZ138" s="254"/>
      <c r="DA138" s="254"/>
      <c r="DB138" s="254"/>
      <c r="DC138" s="254"/>
      <c r="DD138" s="254"/>
      <c r="DE138" s="254"/>
      <c r="DF138" s="254"/>
      <c r="DG138" s="254"/>
      <c r="DH138" s="254"/>
      <c r="DI138" s="254"/>
      <c r="DJ138" s="254">
        <f>DJ139+DJ143+DJ147</f>
        <v>-61879.759999997914</v>
      </c>
      <c r="DK138" s="254"/>
      <c r="DL138" s="254"/>
      <c r="DM138" s="254"/>
      <c r="DN138" s="254"/>
      <c r="DO138" s="254"/>
      <c r="DP138" s="254"/>
      <c r="DQ138" s="254"/>
      <c r="DR138" s="254"/>
      <c r="DS138" s="254"/>
      <c r="DT138" s="254"/>
      <c r="DU138" s="254"/>
      <c r="DV138" s="254"/>
      <c r="DW138" s="254"/>
      <c r="DX138" s="254"/>
      <c r="DY138" s="254"/>
      <c r="DZ138" s="254"/>
      <c r="EA138" s="254"/>
      <c r="EB138" s="254">
        <f>EB139+EB143+EB147</f>
        <v>0</v>
      </c>
      <c r="EC138" s="254"/>
      <c r="ED138" s="254"/>
      <c r="EE138" s="254"/>
      <c r="EF138" s="254"/>
      <c r="EG138" s="254"/>
      <c r="EH138" s="254"/>
      <c r="EI138" s="254"/>
      <c r="EJ138" s="254"/>
      <c r="EK138" s="254"/>
      <c r="EL138" s="254"/>
      <c r="EM138" s="254"/>
      <c r="EN138" s="254"/>
      <c r="EO138" s="254"/>
      <c r="EP138" s="254"/>
      <c r="EQ138" s="254"/>
      <c r="ER138" s="254"/>
      <c r="ES138" s="254"/>
      <c r="ET138" s="254">
        <f>SUM(CR138:ES138)</f>
        <v>-81904.759999997914</v>
      </c>
      <c r="EU138" s="254"/>
      <c r="EV138" s="254"/>
      <c r="EW138" s="254"/>
      <c r="EX138" s="254"/>
      <c r="EY138" s="254"/>
      <c r="EZ138" s="254"/>
      <c r="FA138" s="254"/>
      <c r="FB138" s="254"/>
      <c r="FC138" s="254"/>
      <c r="FD138" s="254"/>
      <c r="FE138" s="254"/>
      <c r="FF138" s="254"/>
      <c r="FG138" s="254"/>
      <c r="FH138" s="254"/>
      <c r="FI138" s="254"/>
      <c r="FJ138" s="254"/>
      <c r="FK138" s="270"/>
    </row>
    <row r="139" spans="1:194" ht="26.25" customHeight="1">
      <c r="A139" s="126" t="s">
        <v>223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7"/>
      <c r="BZ139" s="65" t="s">
        <v>123</v>
      </c>
      <c r="CA139" s="66"/>
      <c r="CB139" s="66"/>
      <c r="CC139" s="66"/>
      <c r="CD139" s="66"/>
      <c r="CE139" s="66"/>
      <c r="CF139" s="66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233">
        <f>CR140-CR142</f>
        <v>0</v>
      </c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>
        <f>DJ140-DJ142</f>
        <v>0</v>
      </c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33"/>
      <c r="DW139" s="233"/>
      <c r="DX139" s="233"/>
      <c r="DY139" s="233"/>
      <c r="DZ139" s="233"/>
      <c r="EA139" s="233"/>
      <c r="EB139" s="233">
        <f>EB140-EB142</f>
        <v>0</v>
      </c>
      <c r="EC139" s="233"/>
      <c r="ED139" s="233"/>
      <c r="EE139" s="233"/>
      <c r="EF139" s="233"/>
      <c r="EG139" s="233"/>
      <c r="EH139" s="233"/>
      <c r="EI139" s="233"/>
      <c r="EJ139" s="233"/>
      <c r="EK139" s="233"/>
      <c r="EL139" s="233"/>
      <c r="EM139" s="233"/>
      <c r="EN139" s="233"/>
      <c r="EO139" s="233"/>
      <c r="EP139" s="233"/>
      <c r="EQ139" s="233"/>
      <c r="ER139" s="233"/>
      <c r="ES139" s="233"/>
      <c r="ET139" s="233">
        <f>SUM(CR139:ES139)</f>
        <v>0</v>
      </c>
      <c r="EU139" s="233"/>
      <c r="EV139" s="233"/>
      <c r="EW139" s="233"/>
      <c r="EX139" s="233"/>
      <c r="EY139" s="233"/>
      <c r="EZ139" s="233"/>
      <c r="FA139" s="233"/>
      <c r="FB139" s="233"/>
      <c r="FC139" s="233"/>
      <c r="FD139" s="233"/>
      <c r="FE139" s="233"/>
      <c r="FF139" s="233"/>
      <c r="FG139" s="233"/>
      <c r="FH139" s="233"/>
      <c r="FI139" s="233"/>
      <c r="FJ139" s="233"/>
      <c r="FK139" s="234"/>
    </row>
    <row r="140" spans="1:194" ht="12" customHeight="1">
      <c r="A140" s="128" t="s">
        <v>23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9"/>
      <c r="BZ140" s="79" t="s">
        <v>124</v>
      </c>
      <c r="CA140" s="80"/>
      <c r="CB140" s="80"/>
      <c r="CC140" s="80"/>
      <c r="CD140" s="80"/>
      <c r="CE140" s="80"/>
      <c r="CF140" s="81"/>
      <c r="CG140" s="73">
        <v>710</v>
      </c>
      <c r="CH140" s="74"/>
      <c r="CI140" s="74"/>
      <c r="CJ140" s="74"/>
      <c r="CK140" s="74"/>
      <c r="CL140" s="74"/>
      <c r="CM140" s="74"/>
      <c r="CN140" s="74"/>
      <c r="CO140" s="74"/>
      <c r="CP140" s="74"/>
      <c r="CQ140" s="75"/>
      <c r="CR140" s="235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7"/>
      <c r="DJ140" s="235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36"/>
      <c r="DX140" s="236"/>
      <c r="DY140" s="236"/>
      <c r="DZ140" s="236"/>
      <c r="EA140" s="237"/>
      <c r="EB140" s="235"/>
      <c r="EC140" s="236"/>
      <c r="ED140" s="236"/>
      <c r="EE140" s="236"/>
      <c r="EF140" s="236"/>
      <c r="EG140" s="236"/>
      <c r="EH140" s="236"/>
      <c r="EI140" s="236"/>
      <c r="EJ140" s="236"/>
      <c r="EK140" s="236"/>
      <c r="EL140" s="236"/>
      <c r="EM140" s="236"/>
      <c r="EN140" s="236"/>
      <c r="EO140" s="236"/>
      <c r="EP140" s="236"/>
      <c r="EQ140" s="236"/>
      <c r="ER140" s="236"/>
      <c r="ES140" s="237"/>
      <c r="ET140" s="241">
        <f>SUM(CR140:ES141)</f>
        <v>0</v>
      </c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3"/>
    </row>
    <row r="141" spans="1:194" ht="12" customHeight="1">
      <c r="A141" s="196" t="s">
        <v>224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7"/>
      <c r="BZ141" s="82"/>
      <c r="CA141" s="83"/>
      <c r="CB141" s="83"/>
      <c r="CC141" s="83"/>
      <c r="CD141" s="83"/>
      <c r="CE141" s="83"/>
      <c r="CF141" s="84"/>
      <c r="CG141" s="76"/>
      <c r="CH141" s="77"/>
      <c r="CI141" s="77"/>
      <c r="CJ141" s="77"/>
      <c r="CK141" s="77"/>
      <c r="CL141" s="77"/>
      <c r="CM141" s="77"/>
      <c r="CN141" s="77"/>
      <c r="CO141" s="77"/>
      <c r="CP141" s="77"/>
      <c r="CQ141" s="78"/>
      <c r="CR141" s="238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40"/>
      <c r="DJ141" s="238"/>
      <c r="DK141" s="239"/>
      <c r="DL141" s="239"/>
      <c r="DM141" s="239"/>
      <c r="DN141" s="239"/>
      <c r="DO141" s="239"/>
      <c r="DP141" s="239"/>
      <c r="DQ141" s="239"/>
      <c r="DR141" s="239"/>
      <c r="DS141" s="239"/>
      <c r="DT141" s="239"/>
      <c r="DU141" s="239"/>
      <c r="DV141" s="239"/>
      <c r="DW141" s="239"/>
      <c r="DX141" s="239"/>
      <c r="DY141" s="239"/>
      <c r="DZ141" s="239"/>
      <c r="EA141" s="240"/>
      <c r="EB141" s="238"/>
      <c r="EC141" s="239"/>
      <c r="ED141" s="239"/>
      <c r="EE141" s="239"/>
      <c r="EF141" s="239"/>
      <c r="EG141" s="239"/>
      <c r="EH141" s="239"/>
      <c r="EI141" s="239"/>
      <c r="EJ141" s="239"/>
      <c r="EK141" s="239"/>
      <c r="EL141" s="239"/>
      <c r="EM141" s="239"/>
      <c r="EN141" s="239"/>
      <c r="EO141" s="239"/>
      <c r="EP141" s="239"/>
      <c r="EQ141" s="239"/>
      <c r="ER141" s="239"/>
      <c r="ES141" s="240"/>
      <c r="ET141" s="244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6"/>
    </row>
    <row r="142" spans="1:194" ht="15" customHeight="1">
      <c r="A142" s="135" t="s">
        <v>225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6"/>
      <c r="BZ142" s="65" t="s">
        <v>125</v>
      </c>
      <c r="CA142" s="66"/>
      <c r="CB142" s="66"/>
      <c r="CC142" s="66"/>
      <c r="CD142" s="66"/>
      <c r="CE142" s="66"/>
      <c r="CF142" s="66"/>
      <c r="CG142" s="97">
        <v>810</v>
      </c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  <c r="DV142" s="250"/>
      <c r="DW142" s="250"/>
      <c r="DX142" s="250"/>
      <c r="DY142" s="250"/>
      <c r="DZ142" s="250"/>
      <c r="EA142" s="250"/>
      <c r="EB142" s="250"/>
      <c r="EC142" s="250"/>
      <c r="ED142" s="250"/>
      <c r="EE142" s="250"/>
      <c r="EF142" s="250"/>
      <c r="EG142" s="250"/>
      <c r="EH142" s="250"/>
      <c r="EI142" s="250"/>
      <c r="EJ142" s="250"/>
      <c r="EK142" s="250"/>
      <c r="EL142" s="250"/>
      <c r="EM142" s="250"/>
      <c r="EN142" s="250"/>
      <c r="EO142" s="250"/>
      <c r="EP142" s="250"/>
      <c r="EQ142" s="250"/>
      <c r="ER142" s="250"/>
      <c r="ES142" s="250"/>
      <c r="ET142" s="233">
        <f>SUM(CR142:ES142)</f>
        <v>0</v>
      </c>
      <c r="EU142" s="233"/>
      <c r="EV142" s="233"/>
      <c r="EW142" s="233"/>
      <c r="EX142" s="233"/>
      <c r="EY142" s="233"/>
      <c r="EZ142" s="233"/>
      <c r="FA142" s="233"/>
      <c r="FB142" s="233"/>
      <c r="FC142" s="233"/>
      <c r="FD142" s="233"/>
      <c r="FE142" s="233"/>
      <c r="FF142" s="233"/>
      <c r="FG142" s="233"/>
      <c r="FH142" s="233"/>
      <c r="FI142" s="233"/>
      <c r="FJ142" s="233"/>
      <c r="FK142" s="234"/>
    </row>
    <row r="143" spans="1:194" ht="25.5" customHeight="1">
      <c r="A143" s="126" t="s">
        <v>226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7"/>
      <c r="BZ143" s="65" t="s">
        <v>126</v>
      </c>
      <c r="CA143" s="66"/>
      <c r="CB143" s="66"/>
      <c r="CC143" s="66"/>
      <c r="CD143" s="66"/>
      <c r="CE143" s="66"/>
      <c r="CF143" s="66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233">
        <f>CR144-CR146</f>
        <v>0</v>
      </c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>
        <f>DJ144-DJ146</f>
        <v>0</v>
      </c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33"/>
      <c r="DX143" s="233"/>
      <c r="DY143" s="233"/>
      <c r="DZ143" s="233"/>
      <c r="EA143" s="233"/>
      <c r="EB143" s="233">
        <f>EB144-EB146</f>
        <v>0</v>
      </c>
      <c r="EC143" s="233"/>
      <c r="ED143" s="233"/>
      <c r="EE143" s="233"/>
      <c r="EF143" s="233"/>
      <c r="EG143" s="233"/>
      <c r="EH143" s="233"/>
      <c r="EI143" s="233"/>
      <c r="EJ143" s="233"/>
      <c r="EK143" s="233"/>
      <c r="EL143" s="233"/>
      <c r="EM143" s="233"/>
      <c r="EN143" s="233"/>
      <c r="EO143" s="233"/>
      <c r="EP143" s="233"/>
      <c r="EQ143" s="233"/>
      <c r="ER143" s="233"/>
      <c r="ES143" s="233"/>
      <c r="ET143" s="233">
        <f>SUM(CR143:ES143)</f>
        <v>0</v>
      </c>
      <c r="EU143" s="233"/>
      <c r="EV143" s="233"/>
      <c r="EW143" s="233"/>
      <c r="EX143" s="233"/>
      <c r="EY143" s="233"/>
      <c r="EZ143" s="233"/>
      <c r="FA143" s="233"/>
      <c r="FB143" s="233"/>
      <c r="FC143" s="233"/>
      <c r="FD143" s="233"/>
      <c r="FE143" s="233"/>
      <c r="FF143" s="233"/>
      <c r="FG143" s="233"/>
      <c r="FH143" s="233"/>
      <c r="FI143" s="233"/>
      <c r="FJ143" s="233"/>
      <c r="FK143" s="234"/>
    </row>
    <row r="144" spans="1:194" ht="12" customHeight="1">
      <c r="A144" s="128" t="s">
        <v>23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9"/>
      <c r="BZ144" s="79" t="s">
        <v>127</v>
      </c>
      <c r="CA144" s="80"/>
      <c r="CB144" s="80"/>
      <c r="CC144" s="80"/>
      <c r="CD144" s="80"/>
      <c r="CE144" s="80"/>
      <c r="CF144" s="81"/>
      <c r="CG144" s="73">
        <v>720</v>
      </c>
      <c r="CH144" s="74"/>
      <c r="CI144" s="74"/>
      <c r="CJ144" s="74"/>
      <c r="CK144" s="74"/>
      <c r="CL144" s="74"/>
      <c r="CM144" s="74"/>
      <c r="CN144" s="74"/>
      <c r="CO144" s="74"/>
      <c r="CP144" s="74"/>
      <c r="CQ144" s="75"/>
      <c r="CR144" s="235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7"/>
      <c r="DJ144" s="235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36"/>
      <c r="DX144" s="236"/>
      <c r="DY144" s="236"/>
      <c r="DZ144" s="236"/>
      <c r="EA144" s="237"/>
      <c r="EB144" s="235"/>
      <c r="EC144" s="236"/>
      <c r="ED144" s="236"/>
      <c r="EE144" s="236"/>
      <c r="EF144" s="236"/>
      <c r="EG144" s="236"/>
      <c r="EH144" s="236"/>
      <c r="EI144" s="236"/>
      <c r="EJ144" s="236"/>
      <c r="EK144" s="236"/>
      <c r="EL144" s="236"/>
      <c r="EM144" s="236"/>
      <c r="EN144" s="236"/>
      <c r="EO144" s="236"/>
      <c r="EP144" s="236"/>
      <c r="EQ144" s="236"/>
      <c r="ER144" s="236"/>
      <c r="ES144" s="237"/>
      <c r="ET144" s="241">
        <f>SUM(CR144:ES145)</f>
        <v>0</v>
      </c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3"/>
    </row>
    <row r="145" spans="1:203" ht="12" customHeight="1">
      <c r="A145" s="196" t="s">
        <v>239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7"/>
      <c r="BZ145" s="82"/>
      <c r="CA145" s="83"/>
      <c r="CB145" s="83"/>
      <c r="CC145" s="83"/>
      <c r="CD145" s="83"/>
      <c r="CE145" s="83"/>
      <c r="CF145" s="84"/>
      <c r="CG145" s="76"/>
      <c r="CH145" s="77"/>
      <c r="CI145" s="77"/>
      <c r="CJ145" s="77"/>
      <c r="CK145" s="77"/>
      <c r="CL145" s="77"/>
      <c r="CM145" s="77"/>
      <c r="CN145" s="77"/>
      <c r="CO145" s="77"/>
      <c r="CP145" s="77"/>
      <c r="CQ145" s="78"/>
      <c r="CR145" s="238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40"/>
      <c r="DJ145" s="238"/>
      <c r="DK145" s="239"/>
      <c r="DL145" s="239"/>
      <c r="DM145" s="239"/>
      <c r="DN145" s="239"/>
      <c r="DO145" s="239"/>
      <c r="DP145" s="239"/>
      <c r="DQ145" s="239"/>
      <c r="DR145" s="239"/>
      <c r="DS145" s="239"/>
      <c r="DT145" s="239"/>
      <c r="DU145" s="239"/>
      <c r="DV145" s="239"/>
      <c r="DW145" s="239"/>
      <c r="DX145" s="239"/>
      <c r="DY145" s="239"/>
      <c r="DZ145" s="239"/>
      <c r="EA145" s="240"/>
      <c r="EB145" s="238"/>
      <c r="EC145" s="239"/>
      <c r="ED145" s="239"/>
      <c r="EE145" s="239"/>
      <c r="EF145" s="239"/>
      <c r="EG145" s="239"/>
      <c r="EH145" s="239"/>
      <c r="EI145" s="239"/>
      <c r="EJ145" s="239"/>
      <c r="EK145" s="239"/>
      <c r="EL145" s="239"/>
      <c r="EM145" s="239"/>
      <c r="EN145" s="239"/>
      <c r="EO145" s="239"/>
      <c r="EP145" s="239"/>
      <c r="EQ145" s="239"/>
      <c r="ER145" s="239"/>
      <c r="ES145" s="240"/>
      <c r="ET145" s="244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6"/>
    </row>
    <row r="146" spans="1:203" ht="15" customHeight="1">
      <c r="A146" s="135" t="s">
        <v>227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6"/>
      <c r="BZ146" s="65" t="s">
        <v>128</v>
      </c>
      <c r="CA146" s="66"/>
      <c r="CB146" s="66"/>
      <c r="CC146" s="66"/>
      <c r="CD146" s="66"/>
      <c r="CE146" s="66"/>
      <c r="CF146" s="66"/>
      <c r="CG146" s="97">
        <v>820</v>
      </c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  <c r="DV146" s="250"/>
      <c r="DW146" s="250"/>
      <c r="DX146" s="250"/>
      <c r="DY146" s="250"/>
      <c r="DZ146" s="250"/>
      <c r="EA146" s="250"/>
      <c r="EB146" s="250"/>
      <c r="EC146" s="250"/>
      <c r="ED146" s="250"/>
      <c r="EE146" s="250"/>
      <c r="EF146" s="250"/>
      <c r="EG146" s="250"/>
      <c r="EH146" s="250"/>
      <c r="EI146" s="250"/>
      <c r="EJ146" s="250"/>
      <c r="EK146" s="250"/>
      <c r="EL146" s="250"/>
      <c r="EM146" s="250"/>
      <c r="EN146" s="250"/>
      <c r="EO146" s="250"/>
      <c r="EP146" s="250"/>
      <c r="EQ146" s="250"/>
      <c r="ER146" s="250"/>
      <c r="ES146" s="250"/>
      <c r="ET146" s="233">
        <f>SUM(CR146:ES146)</f>
        <v>0</v>
      </c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4"/>
    </row>
    <row r="147" spans="1:203" ht="15" customHeight="1">
      <c r="A147" s="126" t="s">
        <v>157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7"/>
      <c r="BZ147" s="65" t="s">
        <v>129</v>
      </c>
      <c r="CA147" s="66"/>
      <c r="CB147" s="66"/>
      <c r="CC147" s="66"/>
      <c r="CD147" s="66"/>
      <c r="CE147" s="66"/>
      <c r="CF147" s="66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233">
        <f>CR148-CR150</f>
        <v>-20025</v>
      </c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>
        <f>DJ148-DJ150</f>
        <v>-61879.759999997914</v>
      </c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33"/>
      <c r="DW147" s="233"/>
      <c r="DX147" s="233"/>
      <c r="DY147" s="233"/>
      <c r="DZ147" s="233"/>
      <c r="EA147" s="233"/>
      <c r="EB147" s="233">
        <f>EB148-EB150</f>
        <v>0</v>
      </c>
      <c r="EC147" s="233"/>
      <c r="ED147" s="233"/>
      <c r="EE147" s="233"/>
      <c r="EF147" s="233"/>
      <c r="EG147" s="233"/>
      <c r="EH147" s="233"/>
      <c r="EI147" s="233"/>
      <c r="EJ147" s="233"/>
      <c r="EK147" s="233"/>
      <c r="EL147" s="233"/>
      <c r="EM147" s="233"/>
      <c r="EN147" s="233"/>
      <c r="EO147" s="233"/>
      <c r="EP147" s="233"/>
      <c r="EQ147" s="233"/>
      <c r="ER147" s="233"/>
      <c r="ES147" s="233"/>
      <c r="ET147" s="233">
        <f>SUM(CR147:ES147)</f>
        <v>-81904.759999997914</v>
      </c>
      <c r="EU147" s="233"/>
      <c r="EV147" s="233"/>
      <c r="EW147" s="233"/>
      <c r="EX147" s="233"/>
      <c r="EY147" s="233"/>
      <c r="EZ147" s="233"/>
      <c r="FA147" s="233"/>
      <c r="FB147" s="233"/>
      <c r="FC147" s="233"/>
      <c r="FD147" s="233"/>
      <c r="FE147" s="233"/>
      <c r="FF147" s="233"/>
      <c r="FG147" s="233"/>
      <c r="FH147" s="233"/>
      <c r="FI147" s="233"/>
      <c r="FJ147" s="233"/>
      <c r="FK147" s="234"/>
      <c r="FL147" s="225" t="s">
        <v>268</v>
      </c>
      <c r="FM147" s="226"/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  <c r="GH147" s="226"/>
      <c r="GI147" s="226"/>
      <c r="GJ147" s="226"/>
      <c r="GK147" s="61"/>
      <c r="GL147" s="61"/>
      <c r="GM147" s="307"/>
      <c r="GN147" s="307"/>
      <c r="GO147" s="307"/>
      <c r="GP147" s="307"/>
      <c r="GQ147" s="307"/>
      <c r="GR147" s="307"/>
      <c r="GS147" s="307"/>
      <c r="GT147" s="307"/>
      <c r="GU147" s="307"/>
    </row>
    <row r="148" spans="1:203" ht="12" customHeight="1">
      <c r="A148" s="128" t="s">
        <v>23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9"/>
      <c r="BZ148" s="79" t="s">
        <v>130</v>
      </c>
      <c r="CA148" s="80"/>
      <c r="CB148" s="80"/>
      <c r="CC148" s="80"/>
      <c r="CD148" s="80"/>
      <c r="CE148" s="80"/>
      <c r="CF148" s="81"/>
      <c r="CG148" s="73">
        <v>730</v>
      </c>
      <c r="CH148" s="74"/>
      <c r="CI148" s="74"/>
      <c r="CJ148" s="74"/>
      <c r="CK148" s="74"/>
      <c r="CL148" s="74"/>
      <c r="CM148" s="74"/>
      <c r="CN148" s="74"/>
      <c r="CO148" s="74"/>
      <c r="CP148" s="74"/>
      <c r="CQ148" s="75"/>
      <c r="CR148" s="235">
        <v>37091</v>
      </c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7"/>
      <c r="DJ148" s="235">
        <f>25992888.82-9184</f>
        <v>25983704.82</v>
      </c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6"/>
      <c r="DX148" s="236"/>
      <c r="DY148" s="236"/>
      <c r="DZ148" s="236"/>
      <c r="EA148" s="237"/>
      <c r="EB148" s="235"/>
      <c r="EC148" s="236"/>
      <c r="ED148" s="236"/>
      <c r="EE148" s="236"/>
      <c r="EF148" s="236"/>
      <c r="EG148" s="236"/>
      <c r="EH148" s="236"/>
      <c r="EI148" s="236"/>
      <c r="EJ148" s="236"/>
      <c r="EK148" s="236"/>
      <c r="EL148" s="236"/>
      <c r="EM148" s="236"/>
      <c r="EN148" s="236"/>
      <c r="EO148" s="236"/>
      <c r="EP148" s="236"/>
      <c r="EQ148" s="236"/>
      <c r="ER148" s="236"/>
      <c r="ES148" s="237"/>
      <c r="ET148" s="241">
        <f>SUM(CR148:ES149)</f>
        <v>26020795.82</v>
      </c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3"/>
      <c r="FL148" s="225"/>
      <c r="FM148" s="226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  <c r="GH148" s="226"/>
      <c r="GI148" s="226"/>
      <c r="GJ148" s="226"/>
      <c r="GM148" s="307"/>
      <c r="GN148" s="307"/>
      <c r="GO148" s="307"/>
      <c r="GP148" s="307"/>
      <c r="GQ148" s="307"/>
      <c r="GR148" s="307"/>
      <c r="GS148" s="307"/>
      <c r="GT148" s="307"/>
      <c r="GU148" s="307"/>
    </row>
    <row r="149" spans="1:203" ht="12" customHeight="1">
      <c r="A149" s="196" t="s">
        <v>120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7"/>
      <c r="BZ149" s="82"/>
      <c r="CA149" s="83"/>
      <c r="CB149" s="83"/>
      <c r="CC149" s="83"/>
      <c r="CD149" s="83"/>
      <c r="CE149" s="83"/>
      <c r="CF149" s="84"/>
      <c r="CG149" s="76"/>
      <c r="CH149" s="77"/>
      <c r="CI149" s="77"/>
      <c r="CJ149" s="77"/>
      <c r="CK149" s="77"/>
      <c r="CL149" s="77"/>
      <c r="CM149" s="77"/>
      <c r="CN149" s="77"/>
      <c r="CO149" s="77"/>
      <c r="CP149" s="77"/>
      <c r="CQ149" s="78"/>
      <c r="CR149" s="238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40"/>
      <c r="DJ149" s="238"/>
      <c r="DK149" s="239"/>
      <c r="DL149" s="239"/>
      <c r="DM149" s="239"/>
      <c r="DN149" s="239"/>
      <c r="DO149" s="239"/>
      <c r="DP149" s="239"/>
      <c r="DQ149" s="239"/>
      <c r="DR149" s="239"/>
      <c r="DS149" s="239"/>
      <c r="DT149" s="239"/>
      <c r="DU149" s="239"/>
      <c r="DV149" s="239"/>
      <c r="DW149" s="239"/>
      <c r="DX149" s="239"/>
      <c r="DY149" s="239"/>
      <c r="DZ149" s="239"/>
      <c r="EA149" s="240"/>
      <c r="EB149" s="238"/>
      <c r="EC149" s="239"/>
      <c r="ED149" s="239"/>
      <c r="EE149" s="239"/>
      <c r="EF149" s="239"/>
      <c r="EG149" s="239"/>
      <c r="EH149" s="239"/>
      <c r="EI149" s="239"/>
      <c r="EJ149" s="239"/>
      <c r="EK149" s="239"/>
      <c r="EL149" s="239"/>
      <c r="EM149" s="239"/>
      <c r="EN149" s="239"/>
      <c r="EO149" s="239"/>
      <c r="EP149" s="239"/>
      <c r="EQ149" s="239"/>
      <c r="ER149" s="239"/>
      <c r="ES149" s="240"/>
      <c r="ET149" s="244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6"/>
    </row>
    <row r="150" spans="1:203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85" t="s">
        <v>131</v>
      </c>
      <c r="CA150" s="186"/>
      <c r="CB150" s="186"/>
      <c r="CC150" s="186"/>
      <c r="CD150" s="186"/>
      <c r="CE150" s="186"/>
      <c r="CF150" s="186"/>
      <c r="CG150" s="201">
        <v>830</v>
      </c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47">
        <f>66300-9184</f>
        <v>57116</v>
      </c>
      <c r="CS150" s="247"/>
      <c r="CT150" s="247"/>
      <c r="CU150" s="247"/>
      <c r="CV150" s="247"/>
      <c r="CW150" s="247"/>
      <c r="CX150" s="247"/>
      <c r="CY150" s="247"/>
      <c r="CZ150" s="247"/>
      <c r="DA150" s="247"/>
      <c r="DB150" s="247"/>
      <c r="DC150" s="247"/>
      <c r="DD150" s="247"/>
      <c r="DE150" s="247"/>
      <c r="DF150" s="247"/>
      <c r="DG150" s="247"/>
      <c r="DH150" s="247"/>
      <c r="DI150" s="247"/>
      <c r="DJ150" s="247">
        <v>26045584.579999998</v>
      </c>
      <c r="DK150" s="247"/>
      <c r="DL150" s="247"/>
      <c r="DM150" s="247"/>
      <c r="DN150" s="247"/>
      <c r="DO150" s="247"/>
      <c r="DP150" s="247"/>
      <c r="DQ150" s="247"/>
      <c r="DR150" s="247"/>
      <c r="DS150" s="247"/>
      <c r="DT150" s="247"/>
      <c r="DU150" s="247"/>
      <c r="DV150" s="247"/>
      <c r="DW150" s="247"/>
      <c r="DX150" s="247"/>
      <c r="DY150" s="247"/>
      <c r="DZ150" s="247"/>
      <c r="EA150" s="247"/>
      <c r="EB150" s="247"/>
      <c r="EC150" s="247"/>
      <c r="ED150" s="247"/>
      <c r="EE150" s="247"/>
      <c r="EF150" s="247"/>
      <c r="EG150" s="247"/>
      <c r="EH150" s="247"/>
      <c r="EI150" s="247"/>
      <c r="EJ150" s="247"/>
      <c r="EK150" s="247"/>
      <c r="EL150" s="247"/>
      <c r="EM150" s="247"/>
      <c r="EN150" s="247"/>
      <c r="EO150" s="247"/>
      <c r="EP150" s="247"/>
      <c r="EQ150" s="247"/>
      <c r="ER150" s="247"/>
      <c r="ES150" s="247"/>
      <c r="ET150" s="248">
        <f>SUM(CR150:ES150)</f>
        <v>26102700.579999998</v>
      </c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9"/>
    </row>
    <row r="151" spans="1:203" ht="37.5" customHeight="1"/>
    <row r="152" spans="1:203">
      <c r="A152" s="1" t="s">
        <v>132</v>
      </c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Z152" s="1" t="s">
        <v>139</v>
      </c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N152" s="294" t="s">
        <v>248</v>
      </c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</row>
    <row r="153" spans="1:203" s="16" customFormat="1">
      <c r="O153" s="134" t="s">
        <v>133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K153" s="134" t="s">
        <v>134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CR153" s="292" t="s">
        <v>133</v>
      </c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32"/>
      <c r="DK153" s="32"/>
      <c r="DL153" s="32"/>
      <c r="DM153" s="32"/>
      <c r="DN153" s="292" t="s">
        <v>134</v>
      </c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3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3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44"/>
      <c r="FM155" s="44"/>
      <c r="FN155" s="44"/>
    </row>
    <row r="156" spans="1:203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34" t="s">
        <v>229</v>
      </c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32"/>
      <c r="FM156" s="32"/>
      <c r="FN156" s="32"/>
    </row>
    <row r="157" spans="1:20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77" t="s">
        <v>249</v>
      </c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23"/>
      <c r="CM158" s="23"/>
      <c r="CN158" s="23"/>
      <c r="CO158" s="23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L158" s="294" t="s">
        <v>250</v>
      </c>
      <c r="DM158" s="294"/>
      <c r="DN158" s="294"/>
      <c r="DO158" s="294"/>
      <c r="DP158" s="294"/>
      <c r="DQ158" s="294"/>
      <c r="DR158" s="294"/>
      <c r="DS158" s="294"/>
      <c r="DT158" s="294"/>
      <c r="DU158" s="294"/>
      <c r="DV158" s="294"/>
      <c r="DW158" s="294"/>
      <c r="DX158" s="294"/>
      <c r="DY158" s="294"/>
      <c r="DZ158" s="294"/>
      <c r="EA158" s="294"/>
      <c r="EB158" s="294"/>
      <c r="EC158" s="294"/>
      <c r="ED158" s="294"/>
      <c r="EE158" s="294"/>
      <c r="EF158" s="294"/>
      <c r="EG158" s="294"/>
      <c r="EH158" s="294"/>
      <c r="EI158" s="294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3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34" t="s">
        <v>231</v>
      </c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25"/>
      <c r="CM159" s="25"/>
      <c r="CN159" s="25"/>
      <c r="CO159" s="25"/>
      <c r="CP159" s="134" t="s">
        <v>133</v>
      </c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32"/>
      <c r="DI159" s="32"/>
      <c r="DJ159" s="32"/>
      <c r="DK159" s="32"/>
      <c r="DL159" s="292" t="s">
        <v>134</v>
      </c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3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23"/>
      <c r="AM161" s="23"/>
      <c r="AN161" s="23"/>
      <c r="AO161" s="23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23"/>
      <c r="CK161" s="23"/>
      <c r="CL161" s="23"/>
      <c r="CM161" s="2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34" t="s">
        <v>231</v>
      </c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25"/>
      <c r="AM162" s="25"/>
      <c r="AN162" s="25"/>
      <c r="AO162" s="25"/>
      <c r="AP162" s="134" t="s">
        <v>133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L162" s="134" t="s">
        <v>134</v>
      </c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N162" s="134" t="s">
        <v>233</v>
      </c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78" t="s">
        <v>135</v>
      </c>
      <c r="B164" s="178"/>
      <c r="C164" s="83"/>
      <c r="D164" s="83"/>
      <c r="E164" s="83"/>
      <c r="F164" s="83"/>
      <c r="G164" s="202" t="s">
        <v>135</v>
      </c>
      <c r="H164" s="202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202">
        <v>20</v>
      </c>
      <c r="AC164" s="202"/>
      <c r="AD164" s="202"/>
      <c r="AE164" s="202"/>
      <c r="AF164" s="184"/>
      <c r="AG164" s="184"/>
      <c r="AH164" s="184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6">
    <mergeCell ref="GE33:GV34"/>
    <mergeCell ref="FL147:GJ148"/>
    <mergeCell ref="GM147:GU148"/>
    <mergeCell ref="FM79:GD80"/>
    <mergeCell ref="GE79:GV80"/>
    <mergeCell ref="AJ3:EB3"/>
    <mergeCell ref="ET3:FK3"/>
    <mergeCell ref="ET4:FK4"/>
    <mergeCell ref="BS5:CP5"/>
    <mergeCell ref="CQ5:CT5"/>
    <mergeCell ref="CU5:CW5"/>
    <mergeCell ref="ET5:FK5"/>
    <mergeCell ref="BZ14:CF14"/>
    <mergeCell ref="CG14:CQ14"/>
    <mergeCell ref="CR14:DI14"/>
    <mergeCell ref="DJ14:EA14"/>
    <mergeCell ref="ET6:FK6"/>
    <mergeCell ref="AI7:EA7"/>
    <mergeCell ref="ET7:FK7"/>
    <mergeCell ref="AI8:EA8"/>
    <mergeCell ref="FP36:GC36"/>
    <mergeCell ref="FP37:GC37"/>
    <mergeCell ref="FM33:GD34"/>
    <mergeCell ref="ET9:FK9"/>
    <mergeCell ref="ET10:FK10"/>
    <mergeCell ref="ET11:FK11"/>
    <mergeCell ref="ET12:FK12"/>
    <mergeCell ref="ET15:FK15"/>
    <mergeCell ref="ET19:FK19"/>
    <mergeCell ref="ET20:FK20"/>
    <mergeCell ref="ET8:FK8"/>
    <mergeCell ref="AE6:ED6"/>
    <mergeCell ref="ET14:FK14"/>
    <mergeCell ref="A15:BY15"/>
    <mergeCell ref="BZ15:CF15"/>
    <mergeCell ref="CG15:CQ15"/>
    <mergeCell ref="CR15:DI15"/>
    <mergeCell ref="DJ15:EA15"/>
    <mergeCell ref="EB14:ES14"/>
    <mergeCell ref="EB15:ES15"/>
    <mergeCell ref="A14:BY14"/>
    <mergeCell ref="A16:BY16"/>
    <mergeCell ref="BZ16:CF16"/>
    <mergeCell ref="CG16:CQ16"/>
    <mergeCell ref="CR16:DI16"/>
    <mergeCell ref="DJ16:EA16"/>
    <mergeCell ref="A17:BY17"/>
    <mergeCell ref="BZ17:CF17"/>
    <mergeCell ref="ET16:FK16"/>
    <mergeCell ref="ET17:FK17"/>
    <mergeCell ref="ET18:FK18"/>
    <mergeCell ref="EB16:ES16"/>
    <mergeCell ref="A19:BY19"/>
    <mergeCell ref="BZ19:CF19"/>
    <mergeCell ref="CG19:CQ19"/>
    <mergeCell ref="CR19:DI19"/>
    <mergeCell ref="DJ19:EA19"/>
    <mergeCell ref="EB19:ES19"/>
    <mergeCell ref="A18:BY18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B20:ES20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BZ25:CF26"/>
    <mergeCell ref="CG25:CQ26"/>
    <mergeCell ref="CR25:DI2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DJ27:EA27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6:FK36"/>
    <mergeCell ref="CG36:CQ36"/>
    <mergeCell ref="CR36:DI36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FM72:GA72"/>
    <mergeCell ref="FM73:GD73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DJ76:EA76"/>
    <mergeCell ref="EB76:ES76"/>
    <mergeCell ref="CG75:CQ75"/>
    <mergeCell ref="CR75:DI75"/>
    <mergeCell ref="DJ75:EA75"/>
    <mergeCell ref="EB75:ES75"/>
    <mergeCell ref="BZ77:CF78"/>
    <mergeCell ref="CG77:CQ78"/>
    <mergeCell ref="CR77:DI78"/>
    <mergeCell ref="A76:BY76"/>
    <mergeCell ref="BZ76:CF76"/>
    <mergeCell ref="CG76:CQ76"/>
    <mergeCell ref="CR76:DI76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A77:BY77"/>
    <mergeCell ref="BZ80:CF80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CG80:CQ80"/>
    <mergeCell ref="ET80:FK80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ET82:FK82"/>
    <mergeCell ref="BZ82:CF82"/>
    <mergeCell ref="CG82:CQ82"/>
    <mergeCell ref="CR82:DI82"/>
    <mergeCell ref="DJ82:EA82"/>
    <mergeCell ref="ET84:FK84"/>
    <mergeCell ref="FM82:GA82"/>
    <mergeCell ref="A83:BY83"/>
    <mergeCell ref="BZ83:CF83"/>
    <mergeCell ref="CG83:CQ83"/>
    <mergeCell ref="CR83:DI83"/>
    <mergeCell ref="DJ83:EA83"/>
    <mergeCell ref="EB83:ES83"/>
    <mergeCell ref="ET83:FK83"/>
    <mergeCell ref="FM83:GD83"/>
    <mergeCell ref="A82:BY82"/>
    <mergeCell ref="EB82:ES82"/>
    <mergeCell ref="ET85:FK85"/>
    <mergeCell ref="ET86:FK86"/>
    <mergeCell ref="A85:BY85"/>
    <mergeCell ref="BZ85:CF85"/>
    <mergeCell ref="CG85:CQ85"/>
    <mergeCell ref="CR85:DI85"/>
    <mergeCell ref="DJ85:EA85"/>
    <mergeCell ref="EB85:ES85"/>
    <mergeCell ref="A84:BY84"/>
    <mergeCell ref="BZ84:CF84"/>
    <mergeCell ref="CG84:CQ84"/>
    <mergeCell ref="CR84:DI84"/>
    <mergeCell ref="DJ84:EA84"/>
    <mergeCell ref="EB84:ES84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B86:ES86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BZ91:CF92"/>
    <mergeCell ref="CG91:CQ92"/>
    <mergeCell ref="CR91:DI92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DJ93:EA93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4:BY104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CG108:CQ108"/>
    <mergeCell ref="CR108:DI108"/>
    <mergeCell ref="DJ108:EA108"/>
    <mergeCell ref="EB108:ES108"/>
    <mergeCell ref="EB103:ES104"/>
    <mergeCell ref="ET103:FK104"/>
    <mergeCell ref="ET105:FK105"/>
    <mergeCell ref="ET108:FK108"/>
    <mergeCell ref="BZ107:CF107"/>
    <mergeCell ref="CG107:CQ107"/>
    <mergeCell ref="CR107:DI107"/>
    <mergeCell ref="DJ107:EA107"/>
    <mergeCell ref="DJ105:EA105"/>
    <mergeCell ref="EB105:ES105"/>
    <mergeCell ref="BZ102:CF102"/>
    <mergeCell ref="CG102:CQ102"/>
    <mergeCell ref="A109:BY109"/>
    <mergeCell ref="BZ109:CF109"/>
    <mergeCell ref="CG109:CQ109"/>
    <mergeCell ref="CR109:DI109"/>
    <mergeCell ref="DJ109:EA109"/>
    <mergeCell ref="EB109:ES109"/>
    <mergeCell ref="ET109:FK109"/>
    <mergeCell ref="A108:BY108"/>
    <mergeCell ref="BZ108:CF108"/>
    <mergeCell ref="A110:BY110"/>
    <mergeCell ref="BZ110:CF110"/>
    <mergeCell ref="CG110:CQ110"/>
    <mergeCell ref="CR110:DI110"/>
    <mergeCell ref="DJ110:EA110"/>
    <mergeCell ref="EB110:ES110"/>
    <mergeCell ref="ET110:FK110"/>
    <mergeCell ref="FM110:FY110"/>
    <mergeCell ref="GA110:GL110"/>
    <mergeCell ref="A111:BY111"/>
    <mergeCell ref="BZ111:CF111"/>
    <mergeCell ref="CG111:CQ111"/>
    <mergeCell ref="CR111:DI111"/>
    <mergeCell ref="DJ111:EA111"/>
    <mergeCell ref="EB111:ES111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ET115:FK115"/>
    <mergeCell ref="A116:BY116"/>
    <mergeCell ref="BZ116:CF117"/>
    <mergeCell ref="CG116:CQ117"/>
    <mergeCell ref="CR116:DI117"/>
    <mergeCell ref="DJ116:EA117"/>
    <mergeCell ref="ET118:FK118"/>
    <mergeCell ref="FM113:GL115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GV165"/>
  <sheetViews>
    <sheetView topLeftCell="T60" zoomScaleNormal="100" zoomScaleSheetLayoutView="100" workbookViewId="0">
      <selection activeCell="DJ79" sqref="DJ79:EA79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90" t="s">
        <v>237</v>
      </c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34"/>
      <c r="ED3" s="34"/>
      <c r="ET3" s="263" t="s">
        <v>16</v>
      </c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5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266" t="s">
        <v>162</v>
      </c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8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83" t="s">
        <v>242</v>
      </c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178">
        <v>20</v>
      </c>
      <c r="CR5" s="178"/>
      <c r="CS5" s="178"/>
      <c r="CT5" s="178"/>
      <c r="CU5" s="252" t="s">
        <v>251</v>
      </c>
      <c r="CV5" s="252"/>
      <c r="CW5" s="252"/>
      <c r="CX5" s="32" t="s">
        <v>29</v>
      </c>
      <c r="ER5" s="35" t="s">
        <v>18</v>
      </c>
      <c r="ET5" s="257" t="s">
        <v>243</v>
      </c>
      <c r="EU5" s="258"/>
      <c r="EV5" s="258"/>
      <c r="EW5" s="258"/>
      <c r="EX5" s="258"/>
      <c r="EY5" s="258"/>
      <c r="EZ5" s="258"/>
      <c r="FA5" s="258"/>
      <c r="FB5" s="258"/>
      <c r="FC5" s="258"/>
      <c r="FD5" s="258"/>
      <c r="FE5" s="258"/>
      <c r="FF5" s="258"/>
      <c r="FG5" s="258"/>
      <c r="FH5" s="258"/>
      <c r="FI5" s="258"/>
      <c r="FJ5" s="258"/>
      <c r="FK5" s="259"/>
    </row>
    <row r="6" spans="1:170" ht="13.5" customHeight="1">
      <c r="A6" s="5" t="s">
        <v>167</v>
      </c>
      <c r="AE6" s="179" t="s">
        <v>247</v>
      </c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R6" s="35" t="s">
        <v>19</v>
      </c>
      <c r="ET6" s="257" t="s">
        <v>244</v>
      </c>
      <c r="EU6" s="258"/>
      <c r="EV6" s="258"/>
      <c r="EW6" s="258"/>
      <c r="EX6" s="258"/>
      <c r="EY6" s="258"/>
      <c r="EZ6" s="258"/>
      <c r="FA6" s="258"/>
      <c r="FB6" s="258"/>
      <c r="FC6" s="258"/>
      <c r="FD6" s="258"/>
      <c r="FE6" s="258"/>
      <c r="FF6" s="258"/>
      <c r="FG6" s="258"/>
      <c r="FH6" s="258"/>
      <c r="FI6" s="258"/>
      <c r="FJ6" s="258"/>
      <c r="FK6" s="259"/>
    </row>
    <row r="7" spans="1:170" ht="13.5" customHeight="1">
      <c r="A7" s="5" t="s">
        <v>168</v>
      </c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T7" s="257"/>
      <c r="EU7" s="258"/>
      <c r="EV7" s="258"/>
      <c r="EW7" s="258"/>
      <c r="EX7" s="258"/>
      <c r="EY7" s="258"/>
      <c r="EZ7" s="258"/>
      <c r="FA7" s="258"/>
      <c r="FB7" s="258"/>
      <c r="FC7" s="258"/>
      <c r="FD7" s="258"/>
      <c r="FE7" s="258"/>
      <c r="FF7" s="258"/>
      <c r="FG7" s="258"/>
      <c r="FH7" s="258"/>
      <c r="FI7" s="258"/>
      <c r="FJ7" s="258"/>
      <c r="FK7" s="259"/>
    </row>
    <row r="8" spans="1:170" ht="13.5" customHeight="1">
      <c r="A8" s="5" t="s">
        <v>169</v>
      </c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R8" s="35" t="s">
        <v>20</v>
      </c>
      <c r="ET8" s="257" t="s">
        <v>245</v>
      </c>
      <c r="EU8" s="258"/>
      <c r="EV8" s="258"/>
      <c r="EW8" s="258"/>
      <c r="EX8" s="258"/>
      <c r="EY8" s="258"/>
      <c r="EZ8" s="258"/>
      <c r="FA8" s="258"/>
      <c r="FB8" s="258"/>
      <c r="FC8" s="258"/>
      <c r="FD8" s="258"/>
      <c r="FE8" s="258"/>
      <c r="FF8" s="258"/>
      <c r="FG8" s="258"/>
      <c r="FH8" s="258"/>
      <c r="FI8" s="258"/>
      <c r="FJ8" s="258"/>
      <c r="FK8" s="259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57"/>
      <c r="EU9" s="258"/>
      <c r="EV9" s="258"/>
      <c r="EW9" s="258"/>
      <c r="EX9" s="258"/>
      <c r="EY9" s="258"/>
      <c r="EZ9" s="258"/>
      <c r="FA9" s="258"/>
      <c r="FB9" s="258"/>
      <c r="FC9" s="258"/>
      <c r="FD9" s="258"/>
      <c r="FE9" s="258"/>
      <c r="FF9" s="258"/>
      <c r="FG9" s="258"/>
      <c r="FH9" s="258"/>
      <c r="FI9" s="258"/>
      <c r="FJ9" s="258"/>
      <c r="FK9" s="259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57" t="s">
        <v>246</v>
      </c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9"/>
    </row>
    <row r="11" spans="1:170" ht="14.1" customHeight="1">
      <c r="A11" s="10" t="s">
        <v>236</v>
      </c>
      <c r="ER11" s="35"/>
      <c r="ET11" s="257"/>
      <c r="EU11" s="258"/>
      <c r="EV11" s="258"/>
      <c r="EW11" s="258"/>
      <c r="EX11" s="258"/>
      <c r="EY11" s="258"/>
      <c r="EZ11" s="258"/>
      <c r="FA11" s="258"/>
      <c r="FB11" s="258"/>
      <c r="FC11" s="258"/>
      <c r="FD11" s="258"/>
      <c r="FE11" s="258"/>
      <c r="FF11" s="258"/>
      <c r="FG11" s="258"/>
      <c r="FH11" s="258"/>
      <c r="FI11" s="258"/>
      <c r="FJ11" s="258"/>
      <c r="FK11" s="259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60" t="s">
        <v>22</v>
      </c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2"/>
    </row>
    <row r="13" spans="1:170" ht="9" customHeight="1"/>
    <row r="14" spans="1:170" s="12" customFormat="1" ht="33" customHeight="1">
      <c r="A14" s="160" t="s">
        <v>136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1"/>
      <c r="BZ14" s="123" t="s">
        <v>137</v>
      </c>
      <c r="CA14" s="123"/>
      <c r="CB14" s="123"/>
      <c r="CC14" s="123"/>
      <c r="CD14" s="123"/>
      <c r="CE14" s="123"/>
      <c r="CF14" s="123"/>
      <c r="CG14" s="123" t="s">
        <v>173</v>
      </c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253" t="s">
        <v>174</v>
      </c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 t="s">
        <v>175</v>
      </c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 t="s">
        <v>2</v>
      </c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 t="s">
        <v>1</v>
      </c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6"/>
      <c r="FL14" s="39"/>
      <c r="FM14" s="39"/>
      <c r="FN14" s="39"/>
    </row>
    <row r="15" spans="1:170" s="13" customFormat="1" ht="12" customHeight="1" thickBot="1">
      <c r="A15" s="158">
        <v>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98">
        <v>2</v>
      </c>
      <c r="CA15" s="98"/>
      <c r="CB15" s="98"/>
      <c r="CC15" s="98"/>
      <c r="CD15" s="98"/>
      <c r="CE15" s="98"/>
      <c r="CF15" s="98"/>
      <c r="CG15" s="98">
        <v>3</v>
      </c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255">
        <v>4</v>
      </c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>
        <v>5</v>
      </c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>
        <v>6</v>
      </c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>
        <v>7</v>
      </c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69"/>
      <c r="FL15" s="40"/>
      <c r="FM15" s="40"/>
      <c r="FN15" s="40"/>
    </row>
    <row r="16" spans="1:170" ht="22.5" customHeight="1">
      <c r="A16" s="191" t="s">
        <v>176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2"/>
      <c r="BZ16" s="138" t="s">
        <v>0</v>
      </c>
      <c r="CA16" s="139"/>
      <c r="CB16" s="139"/>
      <c r="CC16" s="139"/>
      <c r="CD16" s="139"/>
      <c r="CE16" s="139"/>
      <c r="CF16" s="139"/>
      <c r="CG16" s="140">
        <v>100</v>
      </c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254">
        <f>CR17+CR18+CR19+CR20+CR24+CR32+CR38</f>
        <v>68779.7</v>
      </c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>
        <f>DJ17+DJ18+DJ19+DJ20+DJ24+DJ32+DJ38</f>
        <v>7428214.4500000002</v>
      </c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83">
        <f>EB17+EB18+EB19+EB20+EB24+EB32+EB38</f>
        <v>0</v>
      </c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54">
        <f>SUM(CR16:ES16)</f>
        <v>7496994.1500000004</v>
      </c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70"/>
    </row>
    <row r="17" spans="1:167" ht="15" customHeight="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3"/>
      <c r="BZ17" s="65" t="s">
        <v>3</v>
      </c>
      <c r="CA17" s="66"/>
      <c r="CB17" s="66"/>
      <c r="CC17" s="66"/>
      <c r="CD17" s="66"/>
      <c r="CE17" s="66"/>
      <c r="CF17" s="66"/>
      <c r="CG17" s="97">
        <v>120</v>
      </c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33">
        <f>SUM(CR17:ES17)</f>
        <v>0</v>
      </c>
      <c r="EU17" s="233"/>
      <c r="EV17" s="233"/>
      <c r="EW17" s="233"/>
      <c r="EX17" s="233"/>
      <c r="EY17" s="233"/>
      <c r="EZ17" s="233"/>
      <c r="FA17" s="233"/>
      <c r="FB17" s="233"/>
      <c r="FC17" s="233"/>
      <c r="FD17" s="233"/>
      <c r="FE17" s="233"/>
      <c r="FF17" s="233"/>
      <c r="FG17" s="233"/>
      <c r="FH17" s="233"/>
      <c r="FI17" s="233"/>
      <c r="FJ17" s="233"/>
      <c r="FK17" s="234"/>
    </row>
    <row r="18" spans="1:167" ht="15" customHeight="1">
      <c r="A18" s="162" t="s">
        <v>177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3"/>
      <c r="BZ18" s="65" t="s">
        <v>4</v>
      </c>
      <c r="CA18" s="66"/>
      <c r="CB18" s="66"/>
      <c r="CC18" s="66"/>
      <c r="CD18" s="66"/>
      <c r="CE18" s="66"/>
      <c r="CF18" s="66"/>
      <c r="CG18" s="97">
        <v>130</v>
      </c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0">
        <v>734765.37</v>
      </c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33">
        <f>SUM(CR18:ES18)</f>
        <v>734765.37</v>
      </c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4"/>
    </row>
    <row r="19" spans="1:167" ht="15" customHeight="1">
      <c r="A19" s="162" t="s">
        <v>178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3"/>
      <c r="BZ19" s="65" t="s">
        <v>5</v>
      </c>
      <c r="CA19" s="66"/>
      <c r="CB19" s="66"/>
      <c r="CC19" s="66"/>
      <c r="CD19" s="66"/>
      <c r="CE19" s="66"/>
      <c r="CF19" s="66"/>
      <c r="CG19" s="97">
        <v>140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33">
        <f>SUM(CR19:ES19)</f>
        <v>0</v>
      </c>
      <c r="EU19" s="233"/>
      <c r="EV19" s="233"/>
      <c r="EW19" s="233"/>
      <c r="EX19" s="233"/>
      <c r="EY19" s="233"/>
      <c r="EZ19" s="233"/>
      <c r="FA19" s="233"/>
      <c r="FB19" s="233"/>
      <c r="FC19" s="233"/>
      <c r="FD19" s="233"/>
      <c r="FE19" s="233"/>
      <c r="FF19" s="233"/>
      <c r="FG19" s="233"/>
      <c r="FH19" s="233"/>
      <c r="FI19" s="233"/>
      <c r="FJ19" s="233"/>
      <c r="FK19" s="234"/>
    </row>
    <row r="20" spans="1:167" ht="15" customHeight="1">
      <c r="A20" s="162" t="s">
        <v>145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3"/>
      <c r="BZ20" s="65" t="s">
        <v>6</v>
      </c>
      <c r="CA20" s="66"/>
      <c r="CB20" s="66"/>
      <c r="CC20" s="66"/>
      <c r="CD20" s="66"/>
      <c r="CE20" s="66"/>
      <c r="CF20" s="66"/>
      <c r="CG20" s="97">
        <v>150</v>
      </c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33">
        <f>DJ21+DJ23</f>
        <v>0</v>
      </c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  <c r="DZ20" s="233"/>
      <c r="EA20" s="233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33">
        <f>SUM(CR20:ES20)</f>
        <v>0</v>
      </c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4"/>
    </row>
    <row r="21" spans="1:167" ht="12" customHeight="1">
      <c r="A21" s="164" t="s">
        <v>23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5"/>
      <c r="BZ21" s="79" t="s">
        <v>7</v>
      </c>
      <c r="CA21" s="80"/>
      <c r="CB21" s="80"/>
      <c r="CC21" s="80"/>
      <c r="CD21" s="80"/>
      <c r="CE21" s="80"/>
      <c r="CF21" s="81"/>
      <c r="CG21" s="73">
        <v>152</v>
      </c>
      <c r="CH21" s="74"/>
      <c r="CI21" s="74"/>
      <c r="CJ21" s="74"/>
      <c r="CK21" s="74"/>
      <c r="CL21" s="74"/>
      <c r="CM21" s="74"/>
      <c r="CN21" s="74"/>
      <c r="CO21" s="74"/>
      <c r="CP21" s="74"/>
      <c r="CQ21" s="75"/>
      <c r="CR21" s="271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3"/>
      <c r="DJ21" s="235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7"/>
      <c r="EB21" s="271"/>
      <c r="EC21" s="272"/>
      <c r="ED21" s="272"/>
      <c r="EE21" s="272"/>
      <c r="EF21" s="272"/>
      <c r="EG21" s="272"/>
      <c r="EH21" s="272"/>
      <c r="EI21" s="272"/>
      <c r="EJ21" s="272"/>
      <c r="EK21" s="272"/>
      <c r="EL21" s="272"/>
      <c r="EM21" s="272"/>
      <c r="EN21" s="272"/>
      <c r="EO21" s="272"/>
      <c r="EP21" s="272"/>
      <c r="EQ21" s="272"/>
      <c r="ER21" s="272"/>
      <c r="ES21" s="273"/>
      <c r="ET21" s="241">
        <f>SUM(CR21:ES22)</f>
        <v>0</v>
      </c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3"/>
    </row>
    <row r="22" spans="1:167" ht="22.5" customHeight="1">
      <c r="A22" s="142" t="s">
        <v>158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3"/>
      <c r="BZ22" s="82"/>
      <c r="CA22" s="83"/>
      <c r="CB22" s="83"/>
      <c r="CC22" s="83"/>
      <c r="CD22" s="83"/>
      <c r="CE22" s="83"/>
      <c r="CF22" s="84"/>
      <c r="CG22" s="76"/>
      <c r="CH22" s="77"/>
      <c r="CI22" s="77"/>
      <c r="CJ22" s="77"/>
      <c r="CK22" s="77"/>
      <c r="CL22" s="77"/>
      <c r="CM22" s="77"/>
      <c r="CN22" s="77"/>
      <c r="CO22" s="77"/>
      <c r="CP22" s="77"/>
      <c r="CQ22" s="78"/>
      <c r="CR22" s="274"/>
      <c r="CS22" s="275"/>
      <c r="CT22" s="275"/>
      <c r="CU22" s="275"/>
      <c r="CV22" s="275"/>
      <c r="CW22" s="275"/>
      <c r="CX22" s="275"/>
      <c r="CY22" s="275"/>
      <c r="CZ22" s="275"/>
      <c r="DA22" s="275"/>
      <c r="DB22" s="275"/>
      <c r="DC22" s="275"/>
      <c r="DD22" s="275"/>
      <c r="DE22" s="275"/>
      <c r="DF22" s="275"/>
      <c r="DG22" s="275"/>
      <c r="DH22" s="275"/>
      <c r="DI22" s="276"/>
      <c r="DJ22" s="238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40"/>
      <c r="EB22" s="274"/>
      <c r="EC22" s="275"/>
      <c r="ED22" s="275"/>
      <c r="EE22" s="275"/>
      <c r="EF22" s="275"/>
      <c r="EG22" s="275"/>
      <c r="EH22" s="275"/>
      <c r="EI22" s="275"/>
      <c r="EJ22" s="275"/>
      <c r="EK22" s="275"/>
      <c r="EL22" s="275"/>
      <c r="EM22" s="275"/>
      <c r="EN22" s="275"/>
      <c r="EO22" s="275"/>
      <c r="EP22" s="275"/>
      <c r="EQ22" s="275"/>
      <c r="ER22" s="275"/>
      <c r="ES22" s="276"/>
      <c r="ET22" s="244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6"/>
    </row>
    <row r="23" spans="1:167" ht="12" customHeight="1">
      <c r="A23" s="144" t="s">
        <v>146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5"/>
      <c r="BZ23" s="65" t="s">
        <v>8</v>
      </c>
      <c r="CA23" s="66"/>
      <c r="CB23" s="66"/>
      <c r="CC23" s="66"/>
      <c r="CD23" s="66"/>
      <c r="CE23" s="66"/>
      <c r="CF23" s="66"/>
      <c r="CG23" s="97">
        <v>153</v>
      </c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33">
        <f>SUM(CR23:ES23)</f>
        <v>0</v>
      </c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3"/>
      <c r="FF23" s="233"/>
      <c r="FG23" s="233"/>
      <c r="FH23" s="233"/>
      <c r="FI23" s="233"/>
      <c r="FJ23" s="233"/>
      <c r="FK23" s="234"/>
    </row>
    <row r="24" spans="1:167" ht="15" customHeight="1">
      <c r="A24" s="162" t="s">
        <v>140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3"/>
      <c r="BZ24" s="65" t="s">
        <v>9</v>
      </c>
      <c r="CA24" s="66"/>
      <c r="CB24" s="66"/>
      <c r="CC24" s="66"/>
      <c r="CD24" s="66"/>
      <c r="CE24" s="66"/>
      <c r="CF24" s="66"/>
      <c r="CG24" s="97">
        <v>170</v>
      </c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233">
        <f>CR25+CR27+CR31</f>
        <v>0</v>
      </c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>
        <f>DJ25+DJ27+DJ31</f>
        <v>-81875</v>
      </c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33">
        <f>SUM(CR24:ES24)</f>
        <v>-81875</v>
      </c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4"/>
    </row>
    <row r="25" spans="1:167" ht="12" customHeight="1">
      <c r="A25" s="164" t="s">
        <v>23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5"/>
      <c r="BZ25" s="79" t="s">
        <v>10</v>
      </c>
      <c r="CA25" s="80"/>
      <c r="CB25" s="80"/>
      <c r="CC25" s="80"/>
      <c r="CD25" s="80"/>
      <c r="CE25" s="80"/>
      <c r="CF25" s="81"/>
      <c r="CG25" s="73">
        <v>171</v>
      </c>
      <c r="CH25" s="74"/>
      <c r="CI25" s="74"/>
      <c r="CJ25" s="74"/>
      <c r="CK25" s="74"/>
      <c r="CL25" s="74"/>
      <c r="CM25" s="74"/>
      <c r="CN25" s="74"/>
      <c r="CO25" s="74"/>
      <c r="CP25" s="74"/>
      <c r="CQ25" s="75"/>
      <c r="CR25" s="235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7"/>
      <c r="DJ25" s="235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36"/>
      <c r="DX25" s="236"/>
      <c r="DY25" s="236"/>
      <c r="DZ25" s="236"/>
      <c r="EA25" s="237"/>
      <c r="EB25" s="271"/>
      <c r="EC25" s="272"/>
      <c r="ED25" s="272"/>
      <c r="EE25" s="272"/>
      <c r="EF25" s="272"/>
      <c r="EG25" s="272"/>
      <c r="EH25" s="272"/>
      <c r="EI25" s="272"/>
      <c r="EJ25" s="272"/>
      <c r="EK25" s="272"/>
      <c r="EL25" s="272"/>
      <c r="EM25" s="272"/>
      <c r="EN25" s="272"/>
      <c r="EO25" s="272"/>
      <c r="EP25" s="272"/>
      <c r="EQ25" s="272"/>
      <c r="ER25" s="272"/>
      <c r="ES25" s="273"/>
      <c r="ET25" s="241">
        <f>SUM(CR25:ES26)</f>
        <v>0</v>
      </c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3"/>
    </row>
    <row r="26" spans="1:167" ht="12" customHeight="1">
      <c r="A26" s="142" t="s">
        <v>24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3"/>
      <c r="BZ26" s="82"/>
      <c r="CA26" s="83"/>
      <c r="CB26" s="83"/>
      <c r="CC26" s="83"/>
      <c r="CD26" s="83"/>
      <c r="CE26" s="83"/>
      <c r="CF26" s="84"/>
      <c r="CG26" s="76"/>
      <c r="CH26" s="77"/>
      <c r="CI26" s="77"/>
      <c r="CJ26" s="77"/>
      <c r="CK26" s="77"/>
      <c r="CL26" s="77"/>
      <c r="CM26" s="77"/>
      <c r="CN26" s="77"/>
      <c r="CO26" s="77"/>
      <c r="CP26" s="77"/>
      <c r="CQ26" s="78"/>
      <c r="CR26" s="238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40"/>
      <c r="DJ26" s="238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40"/>
      <c r="EB26" s="274"/>
      <c r="EC26" s="275"/>
      <c r="ED26" s="275"/>
      <c r="EE26" s="275"/>
      <c r="EF26" s="275"/>
      <c r="EG26" s="275"/>
      <c r="EH26" s="275"/>
      <c r="EI26" s="275"/>
      <c r="EJ26" s="275"/>
      <c r="EK26" s="275"/>
      <c r="EL26" s="275"/>
      <c r="EM26" s="275"/>
      <c r="EN26" s="275"/>
      <c r="EO26" s="275"/>
      <c r="EP26" s="275"/>
      <c r="EQ26" s="275"/>
      <c r="ER26" s="275"/>
      <c r="ES26" s="276"/>
      <c r="ET26" s="244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6"/>
    </row>
    <row r="27" spans="1:167" ht="12" customHeight="1">
      <c r="A27" s="144" t="s">
        <v>25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5"/>
      <c r="BZ27" s="65" t="s">
        <v>11</v>
      </c>
      <c r="CA27" s="66"/>
      <c r="CB27" s="66"/>
      <c r="CC27" s="66"/>
      <c r="CD27" s="66"/>
      <c r="CE27" s="66"/>
      <c r="CF27" s="66"/>
      <c r="CG27" s="97">
        <v>172</v>
      </c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>
        <v>-81875</v>
      </c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33">
        <f>SUM(CR27:ES27)</f>
        <v>-81875</v>
      </c>
      <c r="EU27" s="233"/>
      <c r="EV27" s="233"/>
      <c r="EW27" s="233"/>
      <c r="EX27" s="233"/>
      <c r="EY27" s="233"/>
      <c r="EZ27" s="233"/>
      <c r="FA27" s="233"/>
      <c r="FB27" s="233"/>
      <c r="FC27" s="233"/>
      <c r="FD27" s="233"/>
      <c r="FE27" s="233"/>
      <c r="FF27" s="233"/>
      <c r="FG27" s="233"/>
      <c r="FH27" s="233"/>
      <c r="FI27" s="233"/>
      <c r="FJ27" s="233"/>
      <c r="FK27" s="234"/>
    </row>
    <row r="28" spans="1:167" ht="12" customHeight="1">
      <c r="A28" s="164" t="s">
        <v>180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5"/>
      <c r="BZ28" s="79" t="s">
        <v>12</v>
      </c>
      <c r="CA28" s="80"/>
      <c r="CB28" s="80"/>
      <c r="CC28" s="80"/>
      <c r="CD28" s="80"/>
      <c r="CE28" s="80"/>
      <c r="CF28" s="81"/>
      <c r="CG28" s="73">
        <v>172</v>
      </c>
      <c r="CH28" s="74"/>
      <c r="CI28" s="74"/>
      <c r="CJ28" s="74"/>
      <c r="CK28" s="74"/>
      <c r="CL28" s="74"/>
      <c r="CM28" s="74"/>
      <c r="CN28" s="74"/>
      <c r="CO28" s="74"/>
      <c r="CP28" s="74"/>
      <c r="CQ28" s="75"/>
      <c r="CR28" s="235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7"/>
      <c r="DJ28" s="235">
        <v>-81875</v>
      </c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36"/>
      <c r="DX28" s="236"/>
      <c r="DY28" s="236"/>
      <c r="DZ28" s="236"/>
      <c r="EA28" s="237"/>
      <c r="EB28" s="271"/>
      <c r="EC28" s="272"/>
      <c r="ED28" s="272"/>
      <c r="EE28" s="272"/>
      <c r="EF28" s="272"/>
      <c r="EG28" s="272"/>
      <c r="EH28" s="272"/>
      <c r="EI28" s="272"/>
      <c r="EJ28" s="272"/>
      <c r="EK28" s="272"/>
      <c r="EL28" s="272"/>
      <c r="EM28" s="272"/>
      <c r="EN28" s="272"/>
      <c r="EO28" s="272"/>
      <c r="EP28" s="272"/>
      <c r="EQ28" s="272"/>
      <c r="ER28" s="272"/>
      <c r="ES28" s="273"/>
      <c r="ET28" s="241">
        <f>SUM(CR28:ES29)</f>
        <v>-81875</v>
      </c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3"/>
    </row>
    <row r="29" spans="1:167" ht="12" customHeight="1">
      <c r="A29" s="166" t="s">
        <v>181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82"/>
      <c r="CA29" s="83"/>
      <c r="CB29" s="83"/>
      <c r="CC29" s="83"/>
      <c r="CD29" s="83"/>
      <c r="CE29" s="83"/>
      <c r="CF29" s="84"/>
      <c r="CG29" s="76"/>
      <c r="CH29" s="77"/>
      <c r="CI29" s="77"/>
      <c r="CJ29" s="77"/>
      <c r="CK29" s="77"/>
      <c r="CL29" s="77"/>
      <c r="CM29" s="77"/>
      <c r="CN29" s="77"/>
      <c r="CO29" s="77"/>
      <c r="CP29" s="77"/>
      <c r="CQ29" s="78"/>
      <c r="CR29" s="238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40"/>
      <c r="DJ29" s="238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40"/>
      <c r="EB29" s="274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6"/>
      <c r="ET29" s="244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6"/>
    </row>
    <row r="30" spans="1:167" ht="12" customHeight="1">
      <c r="A30" s="170" t="s">
        <v>182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1"/>
      <c r="BZ30" s="172" t="s">
        <v>183</v>
      </c>
      <c r="CA30" s="173"/>
      <c r="CB30" s="173"/>
      <c r="CC30" s="173"/>
      <c r="CD30" s="173"/>
      <c r="CE30" s="173"/>
      <c r="CF30" s="174"/>
      <c r="CG30" s="175">
        <v>172</v>
      </c>
      <c r="CH30" s="176"/>
      <c r="CI30" s="176"/>
      <c r="CJ30" s="176"/>
      <c r="CK30" s="176"/>
      <c r="CL30" s="176"/>
      <c r="CM30" s="176"/>
      <c r="CN30" s="176"/>
      <c r="CO30" s="176"/>
      <c r="CP30" s="176"/>
      <c r="CQ30" s="118"/>
      <c r="CR30" s="277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9"/>
      <c r="DJ30" s="280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2"/>
      <c r="EB30" s="277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279"/>
      <c r="ET30" s="233">
        <f>SUM(CR30:ES30)</f>
        <v>0</v>
      </c>
      <c r="EU30" s="233"/>
      <c r="EV30" s="233"/>
      <c r="EW30" s="233"/>
      <c r="EX30" s="233"/>
      <c r="EY30" s="233"/>
      <c r="EZ30" s="233"/>
      <c r="FA30" s="233"/>
      <c r="FB30" s="233"/>
      <c r="FC30" s="233"/>
      <c r="FD30" s="233"/>
      <c r="FE30" s="233"/>
      <c r="FF30" s="233"/>
      <c r="FG30" s="233"/>
      <c r="FH30" s="233"/>
      <c r="FI30" s="233"/>
      <c r="FJ30" s="233"/>
      <c r="FK30" s="234"/>
    </row>
    <row r="31" spans="1:167" ht="12" customHeight="1">
      <c r="A31" s="144" t="s">
        <v>138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5"/>
      <c r="BZ31" s="65" t="s">
        <v>179</v>
      </c>
      <c r="CA31" s="66"/>
      <c r="CB31" s="66"/>
      <c r="CC31" s="66"/>
      <c r="CD31" s="66"/>
      <c r="CE31" s="66"/>
      <c r="CF31" s="66"/>
      <c r="CG31" s="97">
        <v>173</v>
      </c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33">
        <f>SUM(CR31:ES31)</f>
        <v>0</v>
      </c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4"/>
    </row>
    <row r="32" spans="1:167" ht="15" customHeight="1">
      <c r="A32" s="162" t="s">
        <v>26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3"/>
      <c r="BZ32" s="65" t="s">
        <v>13</v>
      </c>
      <c r="CA32" s="66"/>
      <c r="CB32" s="66"/>
      <c r="CC32" s="66"/>
      <c r="CD32" s="66"/>
      <c r="CE32" s="66"/>
      <c r="CF32" s="66"/>
      <c r="CG32" s="97">
        <v>180</v>
      </c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233">
        <f>CR33+CR35+CR36+CR37</f>
        <v>68779.7</v>
      </c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>
        <f>DJ33+DJ35+DJ36+DJ37</f>
        <v>6775324.0800000001</v>
      </c>
      <c r="DK32" s="233"/>
      <c r="DL32" s="233"/>
      <c r="DM32" s="233"/>
      <c r="DN32" s="233"/>
      <c r="DO32" s="233"/>
      <c r="DP32" s="233"/>
      <c r="DQ32" s="233"/>
      <c r="DR32" s="233"/>
      <c r="DS32" s="233"/>
      <c r="DT32" s="233"/>
      <c r="DU32" s="233"/>
      <c r="DV32" s="233"/>
      <c r="DW32" s="233"/>
      <c r="DX32" s="233"/>
      <c r="DY32" s="233"/>
      <c r="DZ32" s="233"/>
      <c r="EA32" s="233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33">
        <f>SUM(CR32:ES32)</f>
        <v>6844103.7800000003</v>
      </c>
      <c r="EU32" s="233"/>
      <c r="EV32" s="233"/>
      <c r="EW32" s="233"/>
      <c r="EX32" s="233"/>
      <c r="EY32" s="233"/>
      <c r="EZ32" s="233"/>
      <c r="FA32" s="233"/>
      <c r="FB32" s="233"/>
      <c r="FC32" s="233"/>
      <c r="FD32" s="233"/>
      <c r="FE32" s="233"/>
      <c r="FF32" s="233"/>
      <c r="FG32" s="233"/>
      <c r="FH32" s="233"/>
      <c r="FI32" s="233"/>
      <c r="FJ32" s="233"/>
      <c r="FK32" s="234"/>
    </row>
    <row r="33" spans="1:204" ht="12" customHeight="1">
      <c r="A33" s="164" t="s">
        <v>23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5"/>
      <c r="BZ33" s="79" t="s">
        <v>184</v>
      </c>
      <c r="CA33" s="80"/>
      <c r="CB33" s="80"/>
      <c r="CC33" s="80"/>
      <c r="CD33" s="80"/>
      <c r="CE33" s="80"/>
      <c r="CF33" s="81"/>
      <c r="CG33" s="73">
        <v>180</v>
      </c>
      <c r="CH33" s="74"/>
      <c r="CI33" s="74"/>
      <c r="CJ33" s="74"/>
      <c r="CK33" s="74"/>
      <c r="CL33" s="74"/>
      <c r="CM33" s="74"/>
      <c r="CN33" s="74"/>
      <c r="CO33" s="74"/>
      <c r="CP33" s="74"/>
      <c r="CQ33" s="75"/>
      <c r="CR33" s="271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72"/>
      <c r="DI33" s="273"/>
      <c r="DJ33" s="235">
        <v>6764824.0800000001</v>
      </c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7"/>
      <c r="EB33" s="271"/>
      <c r="EC33" s="272"/>
      <c r="ED33" s="272"/>
      <c r="EE33" s="272"/>
      <c r="EF33" s="272"/>
      <c r="EG33" s="272"/>
      <c r="EH33" s="272"/>
      <c r="EI33" s="272"/>
      <c r="EJ33" s="272"/>
      <c r="EK33" s="272"/>
      <c r="EL33" s="272"/>
      <c r="EM33" s="272"/>
      <c r="EN33" s="272"/>
      <c r="EO33" s="272"/>
      <c r="EP33" s="272"/>
      <c r="EQ33" s="272"/>
      <c r="ER33" s="272"/>
      <c r="ES33" s="273"/>
      <c r="ET33" s="241">
        <f>SUM(CR33:ES34)</f>
        <v>6764824.0800000001</v>
      </c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3"/>
      <c r="FM33" s="219" t="s">
        <v>288</v>
      </c>
      <c r="FN33" s="220"/>
      <c r="FO33" s="220"/>
      <c r="FP33" s="220"/>
      <c r="FQ33" s="220"/>
      <c r="FR33" s="220"/>
      <c r="FS33" s="220"/>
      <c r="FT33" s="220"/>
      <c r="FU33" s="220"/>
      <c r="FV33" s="220"/>
      <c r="FW33" s="220"/>
      <c r="FX33" s="220"/>
      <c r="FY33" s="220"/>
      <c r="FZ33" s="220"/>
      <c r="GA33" s="220"/>
      <c r="GB33" s="220"/>
      <c r="GC33" s="220"/>
      <c r="GD33" s="221"/>
      <c r="GE33" s="301" t="s">
        <v>271</v>
      </c>
      <c r="GF33" s="302"/>
      <c r="GG33" s="302"/>
      <c r="GH33" s="302"/>
      <c r="GI33" s="302"/>
      <c r="GJ33" s="302"/>
      <c r="GK33" s="302"/>
      <c r="GL33" s="302"/>
      <c r="GM33" s="302"/>
      <c r="GN33" s="302"/>
      <c r="GO33" s="302"/>
      <c r="GP33" s="302"/>
      <c r="GQ33" s="302"/>
      <c r="GR33" s="302"/>
      <c r="GS33" s="302"/>
      <c r="GT33" s="302"/>
      <c r="GU33" s="302"/>
      <c r="GV33" s="303"/>
    </row>
    <row r="34" spans="1:204" ht="12" customHeight="1">
      <c r="A34" s="142" t="s">
        <v>188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3"/>
      <c r="BZ34" s="82"/>
      <c r="CA34" s="83"/>
      <c r="CB34" s="83"/>
      <c r="CC34" s="83"/>
      <c r="CD34" s="83"/>
      <c r="CE34" s="83"/>
      <c r="CF34" s="84"/>
      <c r="CG34" s="76"/>
      <c r="CH34" s="77"/>
      <c r="CI34" s="77"/>
      <c r="CJ34" s="77"/>
      <c r="CK34" s="77"/>
      <c r="CL34" s="77"/>
      <c r="CM34" s="77"/>
      <c r="CN34" s="77"/>
      <c r="CO34" s="77"/>
      <c r="CP34" s="77"/>
      <c r="CQ34" s="78"/>
      <c r="CR34" s="274"/>
      <c r="CS34" s="275"/>
      <c r="CT34" s="275"/>
      <c r="CU34" s="275"/>
      <c r="CV34" s="275"/>
      <c r="CW34" s="275"/>
      <c r="CX34" s="275"/>
      <c r="CY34" s="275"/>
      <c r="CZ34" s="275"/>
      <c r="DA34" s="275"/>
      <c r="DB34" s="275"/>
      <c r="DC34" s="275"/>
      <c r="DD34" s="275"/>
      <c r="DE34" s="275"/>
      <c r="DF34" s="275"/>
      <c r="DG34" s="275"/>
      <c r="DH34" s="275"/>
      <c r="DI34" s="276"/>
      <c r="DJ34" s="238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40"/>
      <c r="EB34" s="274"/>
      <c r="EC34" s="275"/>
      <c r="ED34" s="275"/>
      <c r="EE34" s="275"/>
      <c r="EF34" s="275"/>
      <c r="EG34" s="275"/>
      <c r="EH34" s="275"/>
      <c r="EI34" s="275"/>
      <c r="EJ34" s="275"/>
      <c r="EK34" s="275"/>
      <c r="EL34" s="275"/>
      <c r="EM34" s="275"/>
      <c r="EN34" s="275"/>
      <c r="EO34" s="275"/>
      <c r="EP34" s="275"/>
      <c r="EQ34" s="275"/>
      <c r="ER34" s="275"/>
      <c r="ES34" s="276"/>
      <c r="ET34" s="244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6"/>
      <c r="FM34" s="222"/>
      <c r="FN34" s="223"/>
      <c r="FO34" s="223"/>
      <c r="FP34" s="223"/>
      <c r="FQ34" s="223"/>
      <c r="FR34" s="223"/>
      <c r="FS34" s="223"/>
      <c r="FT34" s="223"/>
      <c r="FU34" s="223"/>
      <c r="FV34" s="223"/>
      <c r="FW34" s="223"/>
      <c r="FX34" s="223"/>
      <c r="FY34" s="223"/>
      <c r="FZ34" s="223"/>
      <c r="GA34" s="223"/>
      <c r="GB34" s="223"/>
      <c r="GC34" s="223"/>
      <c r="GD34" s="224"/>
      <c r="GE34" s="304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5"/>
      <c r="GV34" s="306"/>
    </row>
    <row r="35" spans="1:204" ht="12" customHeight="1">
      <c r="A35" s="144" t="s">
        <v>189</v>
      </c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5"/>
      <c r="BZ35" s="65" t="s">
        <v>185</v>
      </c>
      <c r="CA35" s="66"/>
      <c r="CB35" s="66"/>
      <c r="CC35" s="66"/>
      <c r="CD35" s="66"/>
      <c r="CE35" s="66"/>
      <c r="CF35" s="66"/>
      <c r="CG35" s="97">
        <v>180</v>
      </c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250">
        <v>68779.7</v>
      </c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33">
        <f>SUM(CR35:ES35)</f>
        <v>68779.7</v>
      </c>
      <c r="EU35" s="233"/>
      <c r="EV35" s="233"/>
      <c r="EW35" s="233"/>
      <c r="EX35" s="233"/>
      <c r="EY35" s="233"/>
      <c r="EZ35" s="233"/>
      <c r="FA35" s="233"/>
      <c r="FB35" s="233"/>
      <c r="FC35" s="233"/>
      <c r="FD35" s="233"/>
      <c r="FE35" s="233"/>
      <c r="FF35" s="233"/>
      <c r="FG35" s="233"/>
      <c r="FH35" s="233"/>
      <c r="FI35" s="233"/>
      <c r="FJ35" s="233"/>
      <c r="FK35" s="234"/>
    </row>
    <row r="36" spans="1:204" ht="12" customHeight="1">
      <c r="A36" s="144" t="s">
        <v>190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5"/>
      <c r="BZ36" s="65" t="s">
        <v>186</v>
      </c>
      <c r="CA36" s="66"/>
      <c r="CB36" s="66"/>
      <c r="CC36" s="66"/>
      <c r="CD36" s="66"/>
      <c r="CE36" s="66"/>
      <c r="CF36" s="66"/>
      <c r="CG36" s="97">
        <v>180</v>
      </c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33">
        <f>SUM(CR36:ES36)</f>
        <v>0</v>
      </c>
      <c r="EU36" s="233"/>
      <c r="EV36" s="233"/>
      <c r="EW36" s="233"/>
      <c r="EX36" s="233"/>
      <c r="EY36" s="233"/>
      <c r="EZ36" s="233"/>
      <c r="FA36" s="233"/>
      <c r="FB36" s="233"/>
      <c r="FC36" s="233"/>
      <c r="FD36" s="233"/>
      <c r="FE36" s="233"/>
      <c r="FF36" s="233"/>
      <c r="FG36" s="233"/>
      <c r="FH36" s="233"/>
      <c r="FI36" s="233"/>
      <c r="FJ36" s="233"/>
      <c r="FK36" s="234"/>
      <c r="FP36" s="228" t="s">
        <v>262</v>
      </c>
      <c r="FQ36" s="228"/>
      <c r="FR36" s="228"/>
      <c r="FS36" s="228"/>
      <c r="FT36" s="228"/>
      <c r="FU36" s="228"/>
      <c r="FV36" s="228"/>
      <c r="FW36" s="228"/>
      <c r="FX36" s="228"/>
      <c r="FY36" s="228"/>
      <c r="FZ36" s="228"/>
      <c r="GA36" s="228"/>
      <c r="GB36" s="228"/>
      <c r="GC36" s="228"/>
    </row>
    <row r="37" spans="1:204" ht="12" customHeight="1">
      <c r="A37" s="144" t="s">
        <v>191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5"/>
      <c r="BZ37" s="65" t="s">
        <v>187</v>
      </c>
      <c r="CA37" s="66"/>
      <c r="CB37" s="66"/>
      <c r="CC37" s="66"/>
      <c r="CD37" s="66"/>
      <c r="CE37" s="66"/>
      <c r="CF37" s="66"/>
      <c r="CG37" s="97">
        <v>180</v>
      </c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0">
        <f>44694.96-34194.96</f>
        <v>10500</v>
      </c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33">
        <f>SUM(CR37:ES37)</f>
        <v>10500</v>
      </c>
      <c r="EU37" s="233"/>
      <c r="EV37" s="233"/>
      <c r="EW37" s="233"/>
      <c r="EX37" s="233"/>
      <c r="EY37" s="233"/>
      <c r="EZ37" s="233"/>
      <c r="FA37" s="233"/>
      <c r="FB37" s="233"/>
      <c r="FC37" s="233"/>
      <c r="FD37" s="233"/>
      <c r="FE37" s="233"/>
      <c r="FF37" s="233"/>
      <c r="FG37" s="233"/>
      <c r="FH37" s="233"/>
      <c r="FI37" s="233"/>
      <c r="FJ37" s="233"/>
      <c r="FK37" s="234"/>
      <c r="FP37" s="228">
        <v>10500</v>
      </c>
      <c r="FQ37" s="228"/>
      <c r="FR37" s="228"/>
      <c r="FS37" s="228"/>
      <c r="FT37" s="228"/>
      <c r="FU37" s="228"/>
      <c r="FV37" s="228"/>
      <c r="FW37" s="228"/>
      <c r="FX37" s="228"/>
      <c r="FY37" s="228"/>
      <c r="FZ37" s="228"/>
      <c r="GA37" s="228"/>
      <c r="GB37" s="228"/>
      <c r="GC37" s="228"/>
    </row>
    <row r="38" spans="1:204" ht="15" customHeight="1">
      <c r="A38" s="168" t="s">
        <v>27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9"/>
      <c r="BZ38" s="65" t="s">
        <v>14</v>
      </c>
      <c r="CA38" s="66"/>
      <c r="CB38" s="66"/>
      <c r="CC38" s="66"/>
      <c r="CD38" s="66"/>
      <c r="CE38" s="66"/>
      <c r="CF38" s="66"/>
      <c r="CG38" s="97">
        <v>130</v>
      </c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33">
        <f>SUM(CR38:ES38)</f>
        <v>0</v>
      </c>
      <c r="EU38" s="233"/>
      <c r="EV38" s="233"/>
      <c r="EW38" s="233"/>
      <c r="EX38" s="233"/>
      <c r="EY38" s="233"/>
      <c r="EZ38" s="233"/>
      <c r="FA38" s="233"/>
      <c r="FB38" s="233"/>
      <c r="FC38" s="233"/>
      <c r="FD38" s="233"/>
      <c r="FE38" s="233"/>
      <c r="FF38" s="233"/>
      <c r="FG38" s="233"/>
      <c r="FH38" s="233"/>
      <c r="FI38" s="233"/>
      <c r="FJ38" s="233"/>
      <c r="FK38" s="234"/>
    </row>
    <row r="39" spans="1:204" ht="15" customHeight="1">
      <c r="FK39" s="41" t="s">
        <v>166</v>
      </c>
    </row>
    <row r="40" spans="1:204" s="12" customFormat="1" ht="33" customHeight="1">
      <c r="A40" s="161" t="s">
        <v>136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 t="s">
        <v>137</v>
      </c>
      <c r="CA40" s="123"/>
      <c r="CB40" s="123"/>
      <c r="CC40" s="123"/>
      <c r="CD40" s="123"/>
      <c r="CE40" s="123"/>
      <c r="CF40" s="123"/>
      <c r="CG40" s="123" t="s">
        <v>173</v>
      </c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253" t="s">
        <v>174</v>
      </c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 t="s">
        <v>175</v>
      </c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 t="s">
        <v>2</v>
      </c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 t="s">
        <v>1</v>
      </c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6"/>
      <c r="FL40" s="39"/>
      <c r="FM40" s="39"/>
      <c r="FN40" s="39"/>
    </row>
    <row r="41" spans="1:204" s="13" customFormat="1" ht="12" customHeight="1" thickBot="1">
      <c r="A41" s="158">
        <v>1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98">
        <v>2</v>
      </c>
      <c r="CA41" s="98"/>
      <c r="CB41" s="98"/>
      <c r="CC41" s="98"/>
      <c r="CD41" s="98"/>
      <c r="CE41" s="98"/>
      <c r="CF41" s="98"/>
      <c r="CG41" s="98">
        <v>3</v>
      </c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255">
        <v>4</v>
      </c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>
        <v>5</v>
      </c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>
        <v>6</v>
      </c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>
        <v>7</v>
      </c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69"/>
      <c r="FL41" s="40"/>
      <c r="FM41" s="40"/>
      <c r="FN41" s="40"/>
    </row>
    <row r="42" spans="1:204" ht="25.5" customHeight="1">
      <c r="A42" s="191" t="s">
        <v>241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2"/>
      <c r="BZ42" s="138" t="s">
        <v>30</v>
      </c>
      <c r="CA42" s="139"/>
      <c r="CB42" s="139"/>
      <c r="CC42" s="139"/>
      <c r="CD42" s="139"/>
      <c r="CE42" s="139"/>
      <c r="CF42" s="139"/>
      <c r="CG42" s="140">
        <v>200</v>
      </c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254">
        <f>CR43+CR48+CR56+CR60+CR64+CR68+CR72+CR76+CR81</f>
        <v>72965.429999999993</v>
      </c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>
        <f>DJ43+DJ48+DJ56+DJ60+DJ64+DJ68+DJ72+DJ76+DJ81</f>
        <v>7601460.3400000008</v>
      </c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>
        <f>EB43+EB48+EB56+EB60+EB64+EB68+EB72+EB76+EB81</f>
        <v>0</v>
      </c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>
        <f>SUM(CR42:ES42)</f>
        <v>7674425.7700000005</v>
      </c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70"/>
    </row>
    <row r="43" spans="1:204" ht="15" customHeight="1">
      <c r="A43" s="162" t="s">
        <v>147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3"/>
      <c r="BZ43" s="65" t="s">
        <v>31</v>
      </c>
      <c r="CA43" s="66"/>
      <c r="CB43" s="66"/>
      <c r="CC43" s="66"/>
      <c r="CD43" s="66"/>
      <c r="CE43" s="66"/>
      <c r="CF43" s="66"/>
      <c r="CG43" s="97">
        <v>210</v>
      </c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233">
        <f>SUM(CR44:DI47)</f>
        <v>64822.2</v>
      </c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>
        <f>SUM(DJ44:EA47)</f>
        <v>5745467.8700000001</v>
      </c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33">
        <f>SUM(CR43:ES43)</f>
        <v>5810290.0700000003</v>
      </c>
      <c r="EU43" s="233"/>
      <c r="EV43" s="233"/>
      <c r="EW43" s="233"/>
      <c r="EX43" s="233"/>
      <c r="EY43" s="233"/>
      <c r="EZ43" s="233"/>
      <c r="FA43" s="233"/>
      <c r="FB43" s="233"/>
      <c r="FC43" s="233"/>
      <c r="FD43" s="233"/>
      <c r="FE43" s="233"/>
      <c r="FF43" s="233"/>
      <c r="FG43" s="233"/>
      <c r="FH43" s="233"/>
      <c r="FI43" s="233"/>
      <c r="FJ43" s="233"/>
      <c r="FK43" s="234"/>
    </row>
    <row r="44" spans="1:204" ht="12" customHeight="1">
      <c r="A44" s="164" t="s">
        <v>23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5"/>
      <c r="BZ44" s="79" t="s">
        <v>32</v>
      </c>
      <c r="CA44" s="80"/>
      <c r="CB44" s="80"/>
      <c r="CC44" s="80"/>
      <c r="CD44" s="80"/>
      <c r="CE44" s="80"/>
      <c r="CF44" s="81"/>
      <c r="CG44" s="73">
        <v>211</v>
      </c>
      <c r="CH44" s="74"/>
      <c r="CI44" s="74"/>
      <c r="CJ44" s="74"/>
      <c r="CK44" s="74"/>
      <c r="CL44" s="74"/>
      <c r="CM44" s="74"/>
      <c r="CN44" s="74"/>
      <c r="CO44" s="74"/>
      <c r="CP44" s="74"/>
      <c r="CQ44" s="75"/>
      <c r="CR44" s="235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7"/>
      <c r="DJ44" s="235">
        <v>4472287.55</v>
      </c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36"/>
      <c r="DX44" s="236"/>
      <c r="DY44" s="236"/>
      <c r="DZ44" s="236"/>
      <c r="EA44" s="237"/>
      <c r="EB44" s="271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3"/>
      <c r="ET44" s="241">
        <f>SUM(CR44:ES45)</f>
        <v>4472287.55</v>
      </c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3"/>
    </row>
    <row r="45" spans="1:204" ht="12" customHeight="1">
      <c r="A45" s="142" t="s">
        <v>159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3"/>
      <c r="BZ45" s="82"/>
      <c r="CA45" s="83"/>
      <c r="CB45" s="83"/>
      <c r="CC45" s="83"/>
      <c r="CD45" s="83"/>
      <c r="CE45" s="83"/>
      <c r="CF45" s="84"/>
      <c r="CG45" s="76"/>
      <c r="CH45" s="77"/>
      <c r="CI45" s="77"/>
      <c r="CJ45" s="77"/>
      <c r="CK45" s="77"/>
      <c r="CL45" s="77"/>
      <c r="CM45" s="77"/>
      <c r="CN45" s="77"/>
      <c r="CO45" s="77"/>
      <c r="CP45" s="77"/>
      <c r="CQ45" s="78"/>
      <c r="CR45" s="238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40"/>
      <c r="DJ45" s="238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40"/>
      <c r="EB45" s="274"/>
      <c r="EC45" s="275"/>
      <c r="ED45" s="275"/>
      <c r="EE45" s="275"/>
      <c r="EF45" s="275"/>
      <c r="EG45" s="275"/>
      <c r="EH45" s="275"/>
      <c r="EI45" s="275"/>
      <c r="EJ45" s="275"/>
      <c r="EK45" s="275"/>
      <c r="EL45" s="275"/>
      <c r="EM45" s="275"/>
      <c r="EN45" s="275"/>
      <c r="EO45" s="275"/>
      <c r="EP45" s="275"/>
      <c r="EQ45" s="275"/>
      <c r="ER45" s="275"/>
      <c r="ES45" s="276"/>
      <c r="ET45" s="244"/>
      <c r="EU45" s="245"/>
      <c r="EV45" s="245"/>
      <c r="EW45" s="245"/>
      <c r="EX45" s="245"/>
      <c r="EY45" s="245"/>
      <c r="EZ45" s="245"/>
      <c r="FA45" s="245"/>
      <c r="FB45" s="245"/>
      <c r="FC45" s="245"/>
      <c r="FD45" s="245"/>
      <c r="FE45" s="245"/>
      <c r="FF45" s="245"/>
      <c r="FG45" s="245"/>
      <c r="FH45" s="245"/>
      <c r="FI45" s="245"/>
      <c r="FJ45" s="245"/>
      <c r="FK45" s="246"/>
    </row>
    <row r="46" spans="1:204" ht="15" customHeight="1">
      <c r="A46" s="144" t="s">
        <v>35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5"/>
      <c r="BZ46" s="65" t="s">
        <v>33</v>
      </c>
      <c r="CA46" s="66"/>
      <c r="CB46" s="66"/>
      <c r="CC46" s="66"/>
      <c r="CD46" s="66"/>
      <c r="CE46" s="66"/>
      <c r="CF46" s="66"/>
      <c r="CG46" s="97">
        <v>212</v>
      </c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250">
        <v>64822.2</v>
      </c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/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33">
        <f>SUM(CR46:ES46)</f>
        <v>64822.2</v>
      </c>
      <c r="EU46" s="233"/>
      <c r="EV46" s="233"/>
      <c r="EW46" s="233"/>
      <c r="EX46" s="233"/>
      <c r="EY46" s="233"/>
      <c r="EZ46" s="233"/>
      <c r="FA46" s="233"/>
      <c r="FB46" s="233"/>
      <c r="FC46" s="233"/>
      <c r="FD46" s="233"/>
      <c r="FE46" s="233"/>
      <c r="FF46" s="233"/>
      <c r="FG46" s="233"/>
      <c r="FH46" s="233"/>
      <c r="FI46" s="233"/>
      <c r="FJ46" s="233"/>
      <c r="FK46" s="234"/>
    </row>
    <row r="47" spans="1:204" ht="15" customHeight="1">
      <c r="A47" s="144" t="s">
        <v>148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5"/>
      <c r="BZ47" s="65" t="s">
        <v>34</v>
      </c>
      <c r="CA47" s="66"/>
      <c r="CB47" s="66"/>
      <c r="CC47" s="66"/>
      <c r="CD47" s="66"/>
      <c r="CE47" s="66"/>
      <c r="CF47" s="66"/>
      <c r="CG47" s="97">
        <v>213</v>
      </c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>
        <v>1273180.32</v>
      </c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33">
        <f>SUM(CR47:ES47)</f>
        <v>1273180.32</v>
      </c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3"/>
      <c r="FK47" s="234"/>
    </row>
    <row r="48" spans="1:204" ht="15" customHeight="1">
      <c r="A48" s="162" t="s">
        <v>149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3"/>
      <c r="BZ48" s="65" t="s">
        <v>36</v>
      </c>
      <c r="CA48" s="66"/>
      <c r="CB48" s="66"/>
      <c r="CC48" s="66"/>
      <c r="CD48" s="66"/>
      <c r="CE48" s="66"/>
      <c r="CF48" s="66"/>
      <c r="CG48" s="97">
        <v>220</v>
      </c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233">
        <f>SUM(CR49:DI55)</f>
        <v>3423.23</v>
      </c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>
        <f>SUM(DJ49:EA55)</f>
        <v>709362.60000000009</v>
      </c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33"/>
      <c r="DW48" s="233"/>
      <c r="DX48" s="233"/>
      <c r="DY48" s="233"/>
      <c r="DZ48" s="233"/>
      <c r="EA48" s="233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33">
        <f>SUM(CR48:ES48)</f>
        <v>712785.83000000007</v>
      </c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3"/>
      <c r="FK48" s="234"/>
    </row>
    <row r="49" spans="1:167" ht="12" customHeight="1">
      <c r="A49" s="164" t="s">
        <v>23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5"/>
      <c r="BZ49" s="79" t="s">
        <v>37</v>
      </c>
      <c r="CA49" s="80"/>
      <c r="CB49" s="80"/>
      <c r="CC49" s="80"/>
      <c r="CD49" s="80"/>
      <c r="CE49" s="80"/>
      <c r="CF49" s="81"/>
      <c r="CG49" s="73">
        <v>221</v>
      </c>
      <c r="CH49" s="74"/>
      <c r="CI49" s="74"/>
      <c r="CJ49" s="74"/>
      <c r="CK49" s="74"/>
      <c r="CL49" s="74"/>
      <c r="CM49" s="74"/>
      <c r="CN49" s="74"/>
      <c r="CO49" s="74"/>
      <c r="CP49" s="74"/>
      <c r="CQ49" s="75"/>
      <c r="CR49" s="235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7"/>
      <c r="DJ49" s="235">
        <v>17621.54</v>
      </c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7"/>
      <c r="EB49" s="271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3"/>
      <c r="ET49" s="241">
        <f>SUM(CR49:ES50)</f>
        <v>17621.54</v>
      </c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3"/>
    </row>
    <row r="50" spans="1:167" ht="12" customHeight="1">
      <c r="A50" s="142" t="s">
        <v>43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3"/>
      <c r="BZ50" s="82"/>
      <c r="CA50" s="83"/>
      <c r="CB50" s="83"/>
      <c r="CC50" s="83"/>
      <c r="CD50" s="83"/>
      <c r="CE50" s="83"/>
      <c r="CF50" s="84"/>
      <c r="CG50" s="76"/>
      <c r="CH50" s="77"/>
      <c r="CI50" s="77"/>
      <c r="CJ50" s="77"/>
      <c r="CK50" s="77"/>
      <c r="CL50" s="77"/>
      <c r="CM50" s="77"/>
      <c r="CN50" s="77"/>
      <c r="CO50" s="77"/>
      <c r="CP50" s="77"/>
      <c r="CQ50" s="78"/>
      <c r="CR50" s="238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40"/>
      <c r="DJ50" s="238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39"/>
      <c r="DW50" s="239"/>
      <c r="DX50" s="239"/>
      <c r="DY50" s="239"/>
      <c r="DZ50" s="239"/>
      <c r="EA50" s="240"/>
      <c r="EB50" s="274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6"/>
      <c r="ET50" s="244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6"/>
    </row>
    <row r="51" spans="1:167" ht="15" customHeight="1">
      <c r="A51" s="144" t="s">
        <v>44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5"/>
      <c r="BZ51" s="65" t="s">
        <v>38</v>
      </c>
      <c r="CA51" s="66"/>
      <c r="CB51" s="66"/>
      <c r="CC51" s="66"/>
      <c r="CD51" s="66"/>
      <c r="CE51" s="66"/>
      <c r="CF51" s="66"/>
      <c r="CG51" s="97">
        <v>222</v>
      </c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250">
        <v>3423.23</v>
      </c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/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33">
        <f t="shared" ref="ET51:ET56" si="0">SUM(CR51:ES51)</f>
        <v>3423.23</v>
      </c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4"/>
    </row>
    <row r="52" spans="1:167" ht="15" customHeight="1">
      <c r="A52" s="144" t="s">
        <v>45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5"/>
      <c r="BZ52" s="65" t="s">
        <v>39</v>
      </c>
      <c r="CA52" s="66"/>
      <c r="CB52" s="66"/>
      <c r="CC52" s="66"/>
      <c r="CD52" s="66"/>
      <c r="CE52" s="66"/>
      <c r="CF52" s="66"/>
      <c r="CG52" s="97">
        <v>223</v>
      </c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>
        <v>512330.78</v>
      </c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33">
        <f t="shared" si="0"/>
        <v>512330.78</v>
      </c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3"/>
      <c r="FK52" s="234"/>
    </row>
    <row r="53" spans="1:167" ht="15" customHeight="1">
      <c r="A53" s="144" t="s">
        <v>46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5"/>
      <c r="BZ53" s="65" t="s">
        <v>40</v>
      </c>
      <c r="CA53" s="66"/>
      <c r="CB53" s="66"/>
      <c r="CC53" s="66"/>
      <c r="CD53" s="66"/>
      <c r="CE53" s="66"/>
      <c r="CF53" s="66"/>
      <c r="CG53" s="97">
        <v>224</v>
      </c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250"/>
      <c r="CS53" s="250"/>
      <c r="CT53" s="250"/>
      <c r="CU53" s="250"/>
      <c r="CV53" s="250"/>
      <c r="CW53" s="250"/>
      <c r="CX53" s="250"/>
      <c r="CY53" s="250"/>
      <c r="CZ53" s="250"/>
      <c r="DA53" s="250"/>
      <c r="DB53" s="250"/>
      <c r="DC53" s="250"/>
      <c r="DD53" s="250"/>
      <c r="DE53" s="250"/>
      <c r="DF53" s="250"/>
      <c r="DG53" s="250"/>
      <c r="DH53" s="250"/>
      <c r="DI53" s="250"/>
      <c r="DJ53" s="250"/>
      <c r="DK53" s="250"/>
      <c r="DL53" s="250"/>
      <c r="DM53" s="250"/>
      <c r="DN53" s="250"/>
      <c r="DO53" s="250"/>
      <c r="DP53" s="250"/>
      <c r="DQ53" s="250"/>
      <c r="DR53" s="250"/>
      <c r="DS53" s="250"/>
      <c r="DT53" s="250"/>
      <c r="DU53" s="250"/>
      <c r="DV53" s="250"/>
      <c r="DW53" s="250"/>
      <c r="DX53" s="250"/>
      <c r="DY53" s="250"/>
      <c r="DZ53" s="250"/>
      <c r="EA53" s="250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33">
        <f t="shared" si="0"/>
        <v>0</v>
      </c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3"/>
      <c r="FK53" s="234"/>
    </row>
    <row r="54" spans="1:167" ht="15" customHeight="1">
      <c r="A54" s="144" t="s">
        <v>150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5"/>
      <c r="BZ54" s="65" t="s">
        <v>41</v>
      </c>
      <c r="CA54" s="66"/>
      <c r="CB54" s="66"/>
      <c r="CC54" s="66"/>
      <c r="CD54" s="66"/>
      <c r="CE54" s="66"/>
      <c r="CF54" s="66"/>
      <c r="CG54" s="97">
        <v>225</v>
      </c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250"/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>
        <v>122818.86</v>
      </c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33">
        <f t="shared" si="0"/>
        <v>122818.86</v>
      </c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3"/>
      <c r="FK54" s="234"/>
    </row>
    <row r="55" spans="1:167" ht="15" customHeight="1">
      <c r="A55" s="144" t="s">
        <v>151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5"/>
      <c r="BZ55" s="65" t="s">
        <v>42</v>
      </c>
      <c r="CA55" s="66"/>
      <c r="CB55" s="66"/>
      <c r="CC55" s="66"/>
      <c r="CD55" s="66"/>
      <c r="CE55" s="66"/>
      <c r="CF55" s="66"/>
      <c r="CG55" s="97">
        <v>226</v>
      </c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250"/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>
        <v>56591.42</v>
      </c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33">
        <f t="shared" si="0"/>
        <v>56591.42</v>
      </c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3"/>
      <c r="FK55" s="234"/>
    </row>
    <row r="56" spans="1:167" ht="15" customHeight="1">
      <c r="A56" s="162" t="s">
        <v>192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3"/>
      <c r="BZ56" s="65" t="s">
        <v>47</v>
      </c>
      <c r="CA56" s="66"/>
      <c r="CB56" s="66"/>
      <c r="CC56" s="66"/>
      <c r="CD56" s="66"/>
      <c r="CE56" s="66"/>
      <c r="CF56" s="66"/>
      <c r="CG56" s="97">
        <v>230</v>
      </c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233">
        <f>SUM(CR57:DI59)</f>
        <v>0</v>
      </c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>
        <f>SUM(DJ57:EA59)</f>
        <v>0</v>
      </c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33"/>
      <c r="DW56" s="233"/>
      <c r="DX56" s="233"/>
      <c r="DY56" s="233"/>
      <c r="DZ56" s="233"/>
      <c r="EA56" s="233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33">
        <f t="shared" si="0"/>
        <v>0</v>
      </c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3"/>
      <c r="FK56" s="234"/>
    </row>
    <row r="57" spans="1:167" ht="12" customHeight="1">
      <c r="A57" s="164" t="s">
        <v>23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5"/>
      <c r="BZ57" s="79" t="s">
        <v>48</v>
      </c>
      <c r="CA57" s="80"/>
      <c r="CB57" s="80"/>
      <c r="CC57" s="80"/>
      <c r="CD57" s="80"/>
      <c r="CE57" s="80"/>
      <c r="CF57" s="81"/>
      <c r="CG57" s="73">
        <v>231</v>
      </c>
      <c r="CH57" s="74"/>
      <c r="CI57" s="74"/>
      <c r="CJ57" s="74"/>
      <c r="CK57" s="74"/>
      <c r="CL57" s="74"/>
      <c r="CM57" s="74"/>
      <c r="CN57" s="74"/>
      <c r="CO57" s="74"/>
      <c r="CP57" s="74"/>
      <c r="CQ57" s="75"/>
      <c r="CR57" s="271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3"/>
      <c r="DJ57" s="235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7"/>
      <c r="EB57" s="271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3"/>
      <c r="ET57" s="241">
        <f>SUM(CR57:ES58)</f>
        <v>0</v>
      </c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3"/>
    </row>
    <row r="58" spans="1:167" ht="12" customHeight="1">
      <c r="A58" s="142" t="s">
        <v>193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3"/>
      <c r="BZ58" s="82"/>
      <c r="CA58" s="83"/>
      <c r="CB58" s="83"/>
      <c r="CC58" s="83"/>
      <c r="CD58" s="83"/>
      <c r="CE58" s="83"/>
      <c r="CF58" s="84"/>
      <c r="CG58" s="76"/>
      <c r="CH58" s="77"/>
      <c r="CI58" s="77"/>
      <c r="CJ58" s="77"/>
      <c r="CK58" s="77"/>
      <c r="CL58" s="77"/>
      <c r="CM58" s="77"/>
      <c r="CN58" s="77"/>
      <c r="CO58" s="77"/>
      <c r="CP58" s="77"/>
      <c r="CQ58" s="78"/>
      <c r="CR58" s="274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6"/>
      <c r="DJ58" s="238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39"/>
      <c r="DW58" s="239"/>
      <c r="DX58" s="239"/>
      <c r="DY58" s="239"/>
      <c r="DZ58" s="239"/>
      <c r="EA58" s="240"/>
      <c r="EB58" s="274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6"/>
      <c r="ET58" s="244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6"/>
    </row>
    <row r="59" spans="1:167" ht="15" customHeight="1">
      <c r="A59" s="144" t="s">
        <v>194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5"/>
      <c r="BZ59" s="65" t="s">
        <v>49</v>
      </c>
      <c r="CA59" s="66"/>
      <c r="CB59" s="66"/>
      <c r="CC59" s="66"/>
      <c r="CD59" s="66"/>
      <c r="CE59" s="66"/>
      <c r="CF59" s="66"/>
      <c r="CG59" s="97">
        <v>232</v>
      </c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33">
        <f>SUM(CR59:ES59)</f>
        <v>0</v>
      </c>
      <c r="EU59" s="233"/>
      <c r="EV59" s="233"/>
      <c r="EW59" s="233"/>
      <c r="EX59" s="233"/>
      <c r="EY59" s="233"/>
      <c r="EZ59" s="233"/>
      <c r="FA59" s="233"/>
      <c r="FB59" s="233"/>
      <c r="FC59" s="233"/>
      <c r="FD59" s="233"/>
      <c r="FE59" s="233"/>
      <c r="FF59" s="233"/>
      <c r="FG59" s="233"/>
      <c r="FH59" s="233"/>
      <c r="FI59" s="233"/>
      <c r="FJ59" s="233"/>
      <c r="FK59" s="234"/>
    </row>
    <row r="60" spans="1:167" ht="15" customHeight="1">
      <c r="A60" s="162" t="s">
        <v>152</v>
      </c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3"/>
      <c r="BZ60" s="65" t="s">
        <v>50</v>
      </c>
      <c r="CA60" s="66"/>
      <c r="CB60" s="66"/>
      <c r="CC60" s="66"/>
      <c r="CD60" s="66"/>
      <c r="CE60" s="66"/>
      <c r="CF60" s="66"/>
      <c r="CG60" s="97">
        <v>240</v>
      </c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233">
        <f>SUM(CR61:DI63)</f>
        <v>0</v>
      </c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>
        <f>SUM(DJ61:EA63)</f>
        <v>0</v>
      </c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33"/>
      <c r="DW60" s="233"/>
      <c r="DX60" s="233"/>
      <c r="DY60" s="233"/>
      <c r="DZ60" s="233"/>
      <c r="EA60" s="233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33">
        <f>SUM(CR60:ES60)</f>
        <v>0</v>
      </c>
      <c r="EU60" s="233"/>
      <c r="EV60" s="233"/>
      <c r="EW60" s="233"/>
      <c r="EX60" s="233"/>
      <c r="EY60" s="233"/>
      <c r="EZ60" s="233"/>
      <c r="FA60" s="233"/>
      <c r="FB60" s="233"/>
      <c r="FC60" s="233"/>
      <c r="FD60" s="233"/>
      <c r="FE60" s="233"/>
      <c r="FF60" s="233"/>
      <c r="FG60" s="233"/>
      <c r="FH60" s="233"/>
      <c r="FI60" s="233"/>
      <c r="FJ60" s="233"/>
      <c r="FK60" s="234"/>
    </row>
    <row r="61" spans="1:167" ht="12" customHeight="1">
      <c r="A61" s="164" t="s">
        <v>23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5"/>
      <c r="BZ61" s="79" t="s">
        <v>51</v>
      </c>
      <c r="CA61" s="80"/>
      <c r="CB61" s="80"/>
      <c r="CC61" s="80"/>
      <c r="CD61" s="80"/>
      <c r="CE61" s="80"/>
      <c r="CF61" s="81"/>
      <c r="CG61" s="73">
        <v>241</v>
      </c>
      <c r="CH61" s="74"/>
      <c r="CI61" s="74"/>
      <c r="CJ61" s="74"/>
      <c r="CK61" s="74"/>
      <c r="CL61" s="74"/>
      <c r="CM61" s="74"/>
      <c r="CN61" s="74"/>
      <c r="CO61" s="74"/>
      <c r="CP61" s="74"/>
      <c r="CQ61" s="75"/>
      <c r="CR61" s="235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7"/>
      <c r="DJ61" s="235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7"/>
      <c r="EB61" s="271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3"/>
      <c r="ET61" s="241">
        <f>SUM(CR61:ES62)</f>
        <v>0</v>
      </c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3"/>
    </row>
    <row r="62" spans="1:167">
      <c r="A62" s="142" t="s">
        <v>153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3"/>
      <c r="BZ62" s="82"/>
      <c r="CA62" s="83"/>
      <c r="CB62" s="83"/>
      <c r="CC62" s="83"/>
      <c r="CD62" s="83"/>
      <c r="CE62" s="83"/>
      <c r="CF62" s="84"/>
      <c r="CG62" s="76"/>
      <c r="CH62" s="77"/>
      <c r="CI62" s="77"/>
      <c r="CJ62" s="77"/>
      <c r="CK62" s="77"/>
      <c r="CL62" s="77"/>
      <c r="CM62" s="77"/>
      <c r="CN62" s="77"/>
      <c r="CO62" s="77"/>
      <c r="CP62" s="77"/>
      <c r="CQ62" s="78"/>
      <c r="CR62" s="238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40"/>
      <c r="DJ62" s="238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40"/>
      <c r="EB62" s="274"/>
      <c r="EC62" s="275"/>
      <c r="ED62" s="275"/>
      <c r="EE62" s="275"/>
      <c r="EF62" s="275"/>
      <c r="EG62" s="275"/>
      <c r="EH62" s="275"/>
      <c r="EI62" s="275"/>
      <c r="EJ62" s="275"/>
      <c r="EK62" s="275"/>
      <c r="EL62" s="275"/>
      <c r="EM62" s="275"/>
      <c r="EN62" s="275"/>
      <c r="EO62" s="275"/>
      <c r="EP62" s="275"/>
      <c r="EQ62" s="275"/>
      <c r="ER62" s="275"/>
      <c r="ES62" s="276"/>
      <c r="ET62" s="244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6"/>
    </row>
    <row r="63" spans="1:167" ht="22.5" customHeight="1">
      <c r="A63" s="144" t="s">
        <v>154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5"/>
      <c r="BZ63" s="65" t="s">
        <v>52</v>
      </c>
      <c r="CA63" s="66"/>
      <c r="CB63" s="66"/>
      <c r="CC63" s="66"/>
      <c r="CD63" s="66"/>
      <c r="CE63" s="66"/>
      <c r="CF63" s="66"/>
      <c r="CG63" s="97">
        <v>242</v>
      </c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33">
        <f>SUM(CR63:ES63)</f>
        <v>0</v>
      </c>
      <c r="EU63" s="233"/>
      <c r="EV63" s="233"/>
      <c r="EW63" s="233"/>
      <c r="EX63" s="233"/>
      <c r="EY63" s="233"/>
      <c r="EZ63" s="233"/>
      <c r="FA63" s="233"/>
      <c r="FB63" s="233"/>
      <c r="FC63" s="233"/>
      <c r="FD63" s="233"/>
      <c r="FE63" s="233"/>
      <c r="FF63" s="233"/>
      <c r="FG63" s="233"/>
      <c r="FH63" s="233"/>
      <c r="FI63" s="233"/>
      <c r="FJ63" s="233"/>
      <c r="FK63" s="234"/>
    </row>
    <row r="64" spans="1:167" ht="15" customHeight="1">
      <c r="A64" s="162" t="s">
        <v>155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3"/>
      <c r="BZ64" s="65" t="s">
        <v>53</v>
      </c>
      <c r="CA64" s="66"/>
      <c r="CB64" s="66"/>
      <c r="CC64" s="66"/>
      <c r="CD64" s="66"/>
      <c r="CE64" s="66"/>
      <c r="CF64" s="66"/>
      <c r="CG64" s="97">
        <v>250</v>
      </c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233">
        <f>SUM(CR65:DI67)</f>
        <v>0</v>
      </c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>
        <f>SUM(DJ65:EA67)</f>
        <v>0</v>
      </c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33">
        <f>SUM(CR64:ES64)</f>
        <v>0</v>
      </c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4"/>
    </row>
    <row r="65" spans="1:204" ht="12" customHeight="1">
      <c r="A65" s="164" t="s">
        <v>23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5"/>
      <c r="BZ65" s="79" t="s">
        <v>54</v>
      </c>
      <c r="CA65" s="80"/>
      <c r="CB65" s="80"/>
      <c r="CC65" s="80"/>
      <c r="CD65" s="80"/>
      <c r="CE65" s="80"/>
      <c r="CF65" s="81"/>
      <c r="CG65" s="73">
        <v>252</v>
      </c>
      <c r="CH65" s="74"/>
      <c r="CI65" s="74"/>
      <c r="CJ65" s="74"/>
      <c r="CK65" s="74"/>
      <c r="CL65" s="74"/>
      <c r="CM65" s="74"/>
      <c r="CN65" s="74"/>
      <c r="CO65" s="74"/>
      <c r="CP65" s="74"/>
      <c r="CQ65" s="75"/>
      <c r="CR65" s="235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7"/>
      <c r="DJ65" s="235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7"/>
      <c r="EB65" s="271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3"/>
      <c r="ET65" s="241">
        <f>SUM(CR65:ES66)</f>
        <v>0</v>
      </c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3"/>
    </row>
    <row r="66" spans="1:204" ht="22.5" customHeight="1">
      <c r="A66" s="142" t="s">
        <v>56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3"/>
      <c r="BZ66" s="82"/>
      <c r="CA66" s="83"/>
      <c r="CB66" s="83"/>
      <c r="CC66" s="83"/>
      <c r="CD66" s="83"/>
      <c r="CE66" s="83"/>
      <c r="CF66" s="84"/>
      <c r="CG66" s="76"/>
      <c r="CH66" s="77"/>
      <c r="CI66" s="77"/>
      <c r="CJ66" s="77"/>
      <c r="CK66" s="77"/>
      <c r="CL66" s="77"/>
      <c r="CM66" s="77"/>
      <c r="CN66" s="77"/>
      <c r="CO66" s="77"/>
      <c r="CP66" s="77"/>
      <c r="CQ66" s="78"/>
      <c r="CR66" s="238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40"/>
      <c r="DJ66" s="238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40"/>
      <c r="EB66" s="274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6"/>
      <c r="ET66" s="244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6"/>
    </row>
    <row r="67" spans="1:204" ht="15" customHeight="1">
      <c r="A67" s="144" t="s">
        <v>141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5"/>
      <c r="BZ67" s="65" t="s">
        <v>55</v>
      </c>
      <c r="CA67" s="66"/>
      <c r="CB67" s="66"/>
      <c r="CC67" s="66"/>
      <c r="CD67" s="66"/>
      <c r="CE67" s="66"/>
      <c r="CF67" s="66"/>
      <c r="CG67" s="97">
        <v>253</v>
      </c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33">
        <f>SUM(CR67:ES67)</f>
        <v>0</v>
      </c>
      <c r="EU67" s="233"/>
      <c r="EV67" s="233"/>
      <c r="EW67" s="233"/>
      <c r="EX67" s="233"/>
      <c r="EY67" s="233"/>
      <c r="EZ67" s="233"/>
      <c r="FA67" s="233"/>
      <c r="FB67" s="233"/>
      <c r="FC67" s="233"/>
      <c r="FD67" s="233"/>
      <c r="FE67" s="233"/>
      <c r="FF67" s="233"/>
      <c r="FG67" s="233"/>
      <c r="FH67" s="233"/>
      <c r="FI67" s="233"/>
      <c r="FJ67" s="233"/>
      <c r="FK67" s="234"/>
    </row>
    <row r="68" spans="1:204" ht="15" customHeight="1">
      <c r="A68" s="162" t="s">
        <v>57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3"/>
      <c r="BZ68" s="65" t="s">
        <v>58</v>
      </c>
      <c r="CA68" s="66"/>
      <c r="CB68" s="66"/>
      <c r="CC68" s="66"/>
      <c r="CD68" s="66"/>
      <c r="CE68" s="66"/>
      <c r="CF68" s="66"/>
      <c r="CG68" s="97">
        <v>260</v>
      </c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233">
        <f>SUM(CR69:DI71)</f>
        <v>0</v>
      </c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>
        <f>SUM(DJ69:EA71)</f>
        <v>0</v>
      </c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33"/>
      <c r="DX68" s="233"/>
      <c r="DY68" s="233"/>
      <c r="DZ68" s="233"/>
      <c r="EA68" s="233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33">
        <f>SUM(CR68:ES68)</f>
        <v>0</v>
      </c>
      <c r="EU68" s="233"/>
      <c r="EV68" s="233"/>
      <c r="EW68" s="233"/>
      <c r="EX68" s="233"/>
      <c r="EY68" s="233"/>
      <c r="EZ68" s="233"/>
      <c r="FA68" s="233"/>
      <c r="FB68" s="233"/>
      <c r="FC68" s="233"/>
      <c r="FD68" s="233"/>
      <c r="FE68" s="233"/>
      <c r="FF68" s="233"/>
      <c r="FG68" s="233"/>
      <c r="FH68" s="233"/>
      <c r="FI68" s="233"/>
      <c r="FJ68" s="233"/>
      <c r="FK68" s="234"/>
    </row>
    <row r="69" spans="1:204" ht="12" customHeight="1">
      <c r="A69" s="164" t="s">
        <v>23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5"/>
      <c r="BZ69" s="79" t="s">
        <v>59</v>
      </c>
      <c r="CA69" s="80"/>
      <c r="CB69" s="80"/>
      <c r="CC69" s="80"/>
      <c r="CD69" s="80"/>
      <c r="CE69" s="80"/>
      <c r="CF69" s="81"/>
      <c r="CG69" s="73">
        <v>262</v>
      </c>
      <c r="CH69" s="74"/>
      <c r="CI69" s="74"/>
      <c r="CJ69" s="74"/>
      <c r="CK69" s="74"/>
      <c r="CL69" s="74"/>
      <c r="CM69" s="74"/>
      <c r="CN69" s="74"/>
      <c r="CO69" s="74"/>
      <c r="CP69" s="74"/>
      <c r="CQ69" s="75"/>
      <c r="CR69" s="235"/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7"/>
      <c r="DJ69" s="235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36"/>
      <c r="DX69" s="236"/>
      <c r="DY69" s="236"/>
      <c r="DZ69" s="236"/>
      <c r="EA69" s="237"/>
      <c r="EB69" s="271"/>
      <c r="EC69" s="272"/>
      <c r="ED69" s="272"/>
      <c r="EE69" s="272"/>
      <c r="EF69" s="272"/>
      <c r="EG69" s="272"/>
      <c r="EH69" s="272"/>
      <c r="EI69" s="272"/>
      <c r="EJ69" s="272"/>
      <c r="EK69" s="272"/>
      <c r="EL69" s="272"/>
      <c r="EM69" s="272"/>
      <c r="EN69" s="272"/>
      <c r="EO69" s="272"/>
      <c r="EP69" s="272"/>
      <c r="EQ69" s="272"/>
      <c r="ER69" s="272"/>
      <c r="ES69" s="273"/>
      <c r="ET69" s="241">
        <f>SUM(CR69:ES70)</f>
        <v>0</v>
      </c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3"/>
    </row>
    <row r="70" spans="1:204" ht="12" customHeight="1">
      <c r="A70" s="142" t="s">
        <v>61</v>
      </c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3"/>
      <c r="BZ70" s="82"/>
      <c r="CA70" s="83"/>
      <c r="CB70" s="83"/>
      <c r="CC70" s="83"/>
      <c r="CD70" s="83"/>
      <c r="CE70" s="83"/>
      <c r="CF70" s="84"/>
      <c r="CG70" s="76"/>
      <c r="CH70" s="77"/>
      <c r="CI70" s="77"/>
      <c r="CJ70" s="77"/>
      <c r="CK70" s="77"/>
      <c r="CL70" s="77"/>
      <c r="CM70" s="77"/>
      <c r="CN70" s="77"/>
      <c r="CO70" s="77"/>
      <c r="CP70" s="77"/>
      <c r="CQ70" s="78"/>
      <c r="CR70" s="238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40"/>
      <c r="DJ70" s="238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40"/>
      <c r="EB70" s="274"/>
      <c r="EC70" s="275"/>
      <c r="ED70" s="275"/>
      <c r="EE70" s="275"/>
      <c r="EF70" s="275"/>
      <c r="EG70" s="275"/>
      <c r="EH70" s="275"/>
      <c r="EI70" s="275"/>
      <c r="EJ70" s="275"/>
      <c r="EK70" s="275"/>
      <c r="EL70" s="275"/>
      <c r="EM70" s="275"/>
      <c r="EN70" s="275"/>
      <c r="EO70" s="275"/>
      <c r="EP70" s="275"/>
      <c r="EQ70" s="275"/>
      <c r="ER70" s="275"/>
      <c r="ES70" s="276"/>
      <c r="ET70" s="244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6"/>
    </row>
    <row r="71" spans="1:204" ht="12" customHeight="1">
      <c r="A71" s="144" t="s">
        <v>156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5"/>
      <c r="BZ71" s="65" t="s">
        <v>60</v>
      </c>
      <c r="CA71" s="66"/>
      <c r="CB71" s="66"/>
      <c r="CC71" s="66"/>
      <c r="CD71" s="66"/>
      <c r="CE71" s="66"/>
      <c r="CF71" s="66"/>
      <c r="CG71" s="97">
        <v>263</v>
      </c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33">
        <f>SUM(CR71:ES71)</f>
        <v>0</v>
      </c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4"/>
    </row>
    <row r="72" spans="1:204" ht="15" customHeight="1" thickBot="1">
      <c r="A72" s="156" t="s">
        <v>68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7"/>
      <c r="BZ72" s="87" t="s">
        <v>195</v>
      </c>
      <c r="CA72" s="88"/>
      <c r="CB72" s="88"/>
      <c r="CC72" s="88"/>
      <c r="CD72" s="88"/>
      <c r="CE72" s="88"/>
      <c r="CF72" s="88"/>
      <c r="CG72" s="154">
        <v>290</v>
      </c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291">
        <f>-10800+10800</f>
        <v>0</v>
      </c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>
        <v>54204.57</v>
      </c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33">
        <f>SUM(CR72:ES72)</f>
        <v>54204.57</v>
      </c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4"/>
      <c r="FM72" s="95" t="s">
        <v>260</v>
      </c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</row>
    <row r="73" spans="1:204" ht="15" customHeight="1">
      <c r="FK73" s="41" t="s">
        <v>163</v>
      </c>
      <c r="FM73" s="96">
        <v>10800</v>
      </c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</row>
    <row r="74" spans="1:204" s="12" customFormat="1" ht="33" customHeight="1">
      <c r="A74" s="161" t="s">
        <v>136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 t="s">
        <v>137</v>
      </c>
      <c r="CA74" s="123"/>
      <c r="CB74" s="123"/>
      <c r="CC74" s="123"/>
      <c r="CD74" s="123"/>
      <c r="CE74" s="123"/>
      <c r="CF74" s="123"/>
      <c r="CG74" s="123" t="s">
        <v>173</v>
      </c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253" t="s">
        <v>174</v>
      </c>
      <c r="CS74" s="253"/>
      <c r="CT74" s="253"/>
      <c r="CU74" s="253"/>
      <c r="CV74" s="253"/>
      <c r="CW74" s="253"/>
      <c r="CX74" s="253"/>
      <c r="CY74" s="253"/>
      <c r="CZ74" s="253"/>
      <c r="DA74" s="253"/>
      <c r="DB74" s="253"/>
      <c r="DC74" s="253"/>
      <c r="DD74" s="253"/>
      <c r="DE74" s="253"/>
      <c r="DF74" s="253"/>
      <c r="DG74" s="253"/>
      <c r="DH74" s="253"/>
      <c r="DI74" s="253"/>
      <c r="DJ74" s="253" t="s">
        <v>175</v>
      </c>
      <c r="DK74" s="253"/>
      <c r="DL74" s="253"/>
      <c r="DM74" s="253"/>
      <c r="DN74" s="253"/>
      <c r="DO74" s="253"/>
      <c r="DP74" s="253"/>
      <c r="DQ74" s="253"/>
      <c r="DR74" s="253"/>
      <c r="DS74" s="253"/>
      <c r="DT74" s="253"/>
      <c r="DU74" s="253"/>
      <c r="DV74" s="253"/>
      <c r="DW74" s="253"/>
      <c r="DX74" s="253"/>
      <c r="DY74" s="253"/>
      <c r="DZ74" s="253"/>
      <c r="EA74" s="253"/>
      <c r="EB74" s="253" t="s">
        <v>2</v>
      </c>
      <c r="EC74" s="253"/>
      <c r="ED74" s="253"/>
      <c r="EE74" s="253"/>
      <c r="EF74" s="253"/>
      <c r="EG74" s="253"/>
      <c r="EH74" s="253"/>
      <c r="EI74" s="253"/>
      <c r="EJ74" s="253"/>
      <c r="EK74" s="253"/>
      <c r="EL74" s="253"/>
      <c r="EM74" s="253"/>
      <c r="EN74" s="253"/>
      <c r="EO74" s="253"/>
      <c r="EP74" s="253"/>
      <c r="EQ74" s="253"/>
      <c r="ER74" s="253"/>
      <c r="ES74" s="253"/>
      <c r="ET74" s="253" t="s">
        <v>1</v>
      </c>
      <c r="EU74" s="253"/>
      <c r="EV74" s="253"/>
      <c r="EW74" s="253"/>
      <c r="EX74" s="253"/>
      <c r="EY74" s="253"/>
      <c r="EZ74" s="253"/>
      <c r="FA74" s="253"/>
      <c r="FB74" s="253"/>
      <c r="FC74" s="253"/>
      <c r="FD74" s="253"/>
      <c r="FE74" s="253"/>
      <c r="FF74" s="253"/>
      <c r="FG74" s="253"/>
      <c r="FH74" s="253"/>
      <c r="FI74" s="253"/>
      <c r="FJ74" s="253"/>
      <c r="FK74" s="256"/>
      <c r="FL74" s="39"/>
      <c r="FM74" s="39"/>
      <c r="FN74" s="39"/>
    </row>
    <row r="75" spans="1:204" s="13" customFormat="1" ht="12" customHeight="1" thickBot="1">
      <c r="A75" s="158">
        <v>1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98">
        <v>2</v>
      </c>
      <c r="CA75" s="98"/>
      <c r="CB75" s="98"/>
      <c r="CC75" s="98"/>
      <c r="CD75" s="98"/>
      <c r="CE75" s="98"/>
      <c r="CF75" s="98"/>
      <c r="CG75" s="98">
        <v>3</v>
      </c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255">
        <v>4</v>
      </c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>
        <v>5</v>
      </c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>
        <v>6</v>
      </c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>
        <v>7</v>
      </c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69"/>
      <c r="FL75" s="40"/>
      <c r="FM75" s="40"/>
      <c r="FN75" s="40"/>
    </row>
    <row r="76" spans="1:204" ht="15" customHeight="1">
      <c r="A76" s="162" t="s">
        <v>64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3"/>
      <c r="BZ76" s="138" t="s">
        <v>62</v>
      </c>
      <c r="CA76" s="139"/>
      <c r="CB76" s="139"/>
      <c r="CC76" s="139"/>
      <c r="CD76" s="139"/>
      <c r="CE76" s="139"/>
      <c r="CF76" s="139"/>
      <c r="CG76" s="140">
        <v>270</v>
      </c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254">
        <f>SUM(CR77:DI80)</f>
        <v>4720</v>
      </c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>
        <f>SUM(DJ77:EA80)</f>
        <v>1092425.3</v>
      </c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283"/>
      <c r="EM76" s="283"/>
      <c r="EN76" s="283"/>
      <c r="EO76" s="283"/>
      <c r="EP76" s="283"/>
      <c r="EQ76" s="283"/>
      <c r="ER76" s="283"/>
      <c r="ES76" s="283"/>
      <c r="ET76" s="254">
        <f>SUM(CR76:ES76)</f>
        <v>1097145.3</v>
      </c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70"/>
    </row>
    <row r="77" spans="1:204" ht="12" customHeight="1">
      <c r="A77" s="164" t="s">
        <v>23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5"/>
      <c r="BZ77" s="79" t="s">
        <v>63</v>
      </c>
      <c r="CA77" s="80"/>
      <c r="CB77" s="80"/>
      <c r="CC77" s="80"/>
      <c r="CD77" s="80"/>
      <c r="CE77" s="80"/>
      <c r="CF77" s="81"/>
      <c r="CG77" s="73">
        <v>271</v>
      </c>
      <c r="CH77" s="74"/>
      <c r="CI77" s="74"/>
      <c r="CJ77" s="74"/>
      <c r="CK77" s="74"/>
      <c r="CL77" s="74"/>
      <c r="CM77" s="74"/>
      <c r="CN77" s="74"/>
      <c r="CO77" s="74"/>
      <c r="CP77" s="74"/>
      <c r="CQ77" s="75"/>
      <c r="CR77" s="235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7"/>
      <c r="DJ77" s="235">
        <v>107244</v>
      </c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36"/>
      <c r="DX77" s="236"/>
      <c r="DY77" s="236"/>
      <c r="DZ77" s="236"/>
      <c r="EA77" s="237"/>
      <c r="EB77" s="285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7"/>
      <c r="ET77" s="241">
        <f>SUM(CR77:ES78)</f>
        <v>107244</v>
      </c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3"/>
    </row>
    <row r="78" spans="1:204" ht="12" customHeight="1">
      <c r="A78" s="142" t="s">
        <v>65</v>
      </c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3"/>
      <c r="BZ78" s="82"/>
      <c r="CA78" s="83"/>
      <c r="CB78" s="83"/>
      <c r="CC78" s="83"/>
      <c r="CD78" s="83"/>
      <c r="CE78" s="83"/>
      <c r="CF78" s="84"/>
      <c r="CG78" s="76"/>
      <c r="CH78" s="77"/>
      <c r="CI78" s="77"/>
      <c r="CJ78" s="77"/>
      <c r="CK78" s="77"/>
      <c r="CL78" s="77"/>
      <c r="CM78" s="77"/>
      <c r="CN78" s="77"/>
      <c r="CO78" s="77"/>
      <c r="CP78" s="77"/>
      <c r="CQ78" s="78"/>
      <c r="CR78" s="238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40"/>
      <c r="DJ78" s="238"/>
      <c r="DK78" s="239"/>
      <c r="DL78" s="239"/>
      <c r="DM78" s="239"/>
      <c r="DN78" s="239"/>
      <c r="DO78" s="239"/>
      <c r="DP78" s="239"/>
      <c r="DQ78" s="239"/>
      <c r="DR78" s="239"/>
      <c r="DS78" s="239"/>
      <c r="DT78" s="239"/>
      <c r="DU78" s="239"/>
      <c r="DV78" s="239"/>
      <c r="DW78" s="239"/>
      <c r="DX78" s="239"/>
      <c r="DY78" s="239"/>
      <c r="DZ78" s="239"/>
      <c r="EA78" s="240"/>
      <c r="EB78" s="288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90"/>
      <c r="ET78" s="244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6"/>
    </row>
    <row r="79" spans="1:204" ht="15" customHeight="1">
      <c r="A79" s="144" t="s">
        <v>66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5"/>
      <c r="BZ79" s="65" t="s">
        <v>196</v>
      </c>
      <c r="CA79" s="66"/>
      <c r="CB79" s="66"/>
      <c r="CC79" s="66"/>
      <c r="CD79" s="66"/>
      <c r="CE79" s="66"/>
      <c r="CF79" s="66"/>
      <c r="CG79" s="97">
        <v>272</v>
      </c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250">
        <v>4720</v>
      </c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>
        <f>1019376.26-34194.96</f>
        <v>985181.3</v>
      </c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95"/>
      <c r="EC79" s="295"/>
      <c r="ED79" s="295"/>
      <c r="EE79" s="295"/>
      <c r="EF79" s="295"/>
      <c r="EG79" s="295"/>
      <c r="EH79" s="295"/>
      <c r="EI79" s="295"/>
      <c r="EJ79" s="295"/>
      <c r="EK79" s="295"/>
      <c r="EL79" s="295"/>
      <c r="EM79" s="295"/>
      <c r="EN79" s="295"/>
      <c r="EO79" s="295"/>
      <c r="EP79" s="295"/>
      <c r="EQ79" s="295"/>
      <c r="ER79" s="295"/>
      <c r="ES79" s="295"/>
      <c r="ET79" s="233">
        <f t="shared" ref="ET79:ET86" si="1">SUM(CR79:ES79)</f>
        <v>989901.3</v>
      </c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4"/>
      <c r="FM79" s="219" t="s">
        <v>267</v>
      </c>
      <c r="FN79" s="220"/>
      <c r="FO79" s="220"/>
      <c r="FP79" s="220"/>
      <c r="FQ79" s="220"/>
      <c r="FR79" s="220"/>
      <c r="FS79" s="220"/>
      <c r="FT79" s="220"/>
      <c r="FU79" s="220"/>
      <c r="FV79" s="220"/>
      <c r="FW79" s="220"/>
      <c r="FX79" s="220"/>
      <c r="FY79" s="220"/>
      <c r="FZ79" s="220"/>
      <c r="GA79" s="220"/>
      <c r="GB79" s="220"/>
      <c r="GC79" s="220"/>
      <c r="GD79" s="221"/>
      <c r="GE79" s="301" t="s">
        <v>271</v>
      </c>
      <c r="GF79" s="302"/>
      <c r="GG79" s="302"/>
      <c r="GH79" s="302"/>
      <c r="GI79" s="302"/>
      <c r="GJ79" s="302"/>
      <c r="GK79" s="302"/>
      <c r="GL79" s="302"/>
      <c r="GM79" s="302"/>
      <c r="GN79" s="302"/>
      <c r="GO79" s="302"/>
      <c r="GP79" s="302"/>
      <c r="GQ79" s="302"/>
      <c r="GR79" s="302"/>
      <c r="GS79" s="302"/>
      <c r="GT79" s="302"/>
      <c r="GU79" s="302"/>
      <c r="GV79" s="303"/>
    </row>
    <row r="80" spans="1:204" ht="15" customHeight="1">
      <c r="A80" s="144" t="s">
        <v>67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5"/>
      <c r="BZ80" s="65" t="s">
        <v>197</v>
      </c>
      <c r="CA80" s="66"/>
      <c r="CB80" s="66"/>
      <c r="CC80" s="66"/>
      <c r="CD80" s="66"/>
      <c r="CE80" s="66"/>
      <c r="CF80" s="66"/>
      <c r="CG80" s="97">
        <v>273</v>
      </c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250"/>
      <c r="CS80" s="250"/>
      <c r="CT80" s="250"/>
      <c r="CU80" s="250"/>
      <c r="CV80" s="250"/>
      <c r="CW80" s="250"/>
      <c r="CX80" s="250"/>
      <c r="CY80" s="250"/>
      <c r="CZ80" s="250"/>
      <c r="DA80" s="250"/>
      <c r="DB80" s="250"/>
      <c r="DC80" s="250"/>
      <c r="DD80" s="250"/>
      <c r="DE80" s="250"/>
      <c r="DF80" s="250"/>
      <c r="DG80" s="250"/>
      <c r="DH80" s="250"/>
      <c r="DI80" s="250"/>
      <c r="DJ80" s="250"/>
      <c r="DK80" s="250"/>
      <c r="DL80" s="250"/>
      <c r="DM80" s="250"/>
      <c r="DN80" s="250"/>
      <c r="DO80" s="250"/>
      <c r="DP80" s="250"/>
      <c r="DQ80" s="250"/>
      <c r="DR80" s="250"/>
      <c r="DS80" s="250"/>
      <c r="DT80" s="250"/>
      <c r="DU80" s="250"/>
      <c r="DV80" s="250"/>
      <c r="DW80" s="250"/>
      <c r="DX80" s="250"/>
      <c r="DY80" s="250"/>
      <c r="DZ80" s="250"/>
      <c r="EA80" s="250"/>
      <c r="EB80" s="295"/>
      <c r="EC80" s="295"/>
      <c r="ED80" s="295"/>
      <c r="EE80" s="295"/>
      <c r="EF80" s="295"/>
      <c r="EG80" s="295"/>
      <c r="EH80" s="295"/>
      <c r="EI80" s="295"/>
      <c r="EJ80" s="295"/>
      <c r="EK80" s="295"/>
      <c r="EL80" s="295"/>
      <c r="EM80" s="295"/>
      <c r="EN80" s="295"/>
      <c r="EO80" s="295"/>
      <c r="EP80" s="295"/>
      <c r="EQ80" s="295"/>
      <c r="ER80" s="295"/>
      <c r="ES80" s="295"/>
      <c r="ET80" s="233">
        <f t="shared" si="1"/>
        <v>0</v>
      </c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4"/>
      <c r="FM80" s="222"/>
      <c r="FN80" s="223"/>
      <c r="FO80" s="223"/>
      <c r="FP80" s="223"/>
      <c r="FQ80" s="223"/>
      <c r="FR80" s="223"/>
      <c r="FS80" s="223"/>
      <c r="FT80" s="223"/>
      <c r="FU80" s="223"/>
      <c r="FV80" s="223"/>
      <c r="FW80" s="223"/>
      <c r="FX80" s="223"/>
      <c r="FY80" s="223"/>
      <c r="FZ80" s="223"/>
      <c r="GA80" s="223"/>
      <c r="GB80" s="223"/>
      <c r="GC80" s="223"/>
      <c r="GD80" s="224"/>
      <c r="GE80" s="304"/>
      <c r="GF80" s="305"/>
      <c r="GG80" s="305"/>
      <c r="GH80" s="305"/>
      <c r="GI80" s="305"/>
      <c r="GJ80" s="305"/>
      <c r="GK80" s="305"/>
      <c r="GL80" s="305"/>
      <c r="GM80" s="305"/>
      <c r="GN80" s="305"/>
      <c r="GO80" s="305"/>
      <c r="GP80" s="305"/>
      <c r="GQ80" s="305"/>
      <c r="GR80" s="305"/>
      <c r="GS80" s="305"/>
      <c r="GT80" s="305"/>
      <c r="GU80" s="305"/>
      <c r="GV80" s="306"/>
    </row>
    <row r="81" spans="1:186" ht="15" customHeight="1">
      <c r="A81" s="162" t="s">
        <v>160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3"/>
      <c r="BZ81" s="65" t="s">
        <v>69</v>
      </c>
      <c r="CA81" s="66"/>
      <c r="CB81" s="66"/>
      <c r="CC81" s="66"/>
      <c r="CD81" s="66"/>
      <c r="CE81" s="66"/>
      <c r="CF81" s="66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250"/>
      <c r="CS81" s="250"/>
      <c r="CT81" s="250"/>
      <c r="CU81" s="250"/>
      <c r="CV81" s="250"/>
      <c r="CW81" s="250"/>
      <c r="CX81" s="250"/>
      <c r="CY81" s="250"/>
      <c r="CZ81" s="250"/>
      <c r="DA81" s="250"/>
      <c r="DB81" s="250"/>
      <c r="DC81" s="250"/>
      <c r="DD81" s="250"/>
      <c r="DE81" s="250"/>
      <c r="DF81" s="250"/>
      <c r="DG81" s="250"/>
      <c r="DH81" s="250"/>
      <c r="DI81" s="250"/>
      <c r="DJ81" s="250"/>
      <c r="DK81" s="250"/>
      <c r="DL81" s="250"/>
      <c r="DM81" s="250"/>
      <c r="DN81" s="250"/>
      <c r="DO81" s="250"/>
      <c r="DP81" s="250"/>
      <c r="DQ81" s="250"/>
      <c r="DR81" s="250"/>
      <c r="DS81" s="250"/>
      <c r="DT81" s="250"/>
      <c r="DU81" s="250"/>
      <c r="DV81" s="250"/>
      <c r="DW81" s="250"/>
      <c r="DX81" s="250"/>
      <c r="DY81" s="250"/>
      <c r="DZ81" s="250"/>
      <c r="EA81" s="250"/>
      <c r="EB81" s="295"/>
      <c r="EC81" s="295"/>
      <c r="ED81" s="295"/>
      <c r="EE81" s="295"/>
      <c r="EF81" s="295"/>
      <c r="EG81" s="295"/>
      <c r="EH81" s="295"/>
      <c r="EI81" s="295"/>
      <c r="EJ81" s="295"/>
      <c r="EK81" s="295"/>
      <c r="EL81" s="295"/>
      <c r="EM81" s="295"/>
      <c r="EN81" s="295"/>
      <c r="EO81" s="295"/>
      <c r="EP81" s="295"/>
      <c r="EQ81" s="295"/>
      <c r="ER81" s="295"/>
      <c r="ES81" s="295"/>
      <c r="ET81" s="233">
        <f t="shared" si="1"/>
        <v>0</v>
      </c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4"/>
    </row>
    <row r="82" spans="1:186" ht="15" customHeight="1">
      <c r="A82" s="217" t="s">
        <v>199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8"/>
      <c r="BZ82" s="65" t="s">
        <v>198</v>
      </c>
      <c r="CA82" s="66"/>
      <c r="CB82" s="66"/>
      <c r="CC82" s="66"/>
      <c r="CD82" s="66"/>
      <c r="CE82" s="66"/>
      <c r="CF82" s="66"/>
      <c r="CG82" s="115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233">
        <f>CR85+CR109</f>
        <v>-4185.7299999999959</v>
      </c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>
        <f>DJ85+DJ109</f>
        <v>-173245.88999999978</v>
      </c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>
        <f>EB83-EB84</f>
        <v>0</v>
      </c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>
        <f t="shared" si="1"/>
        <v>-177431.61999999976</v>
      </c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4"/>
      <c r="FM82" s="308"/>
      <c r="FN82" s="308"/>
      <c r="FO82" s="308"/>
      <c r="FP82" s="308"/>
      <c r="FQ82" s="308"/>
      <c r="FR82" s="308"/>
      <c r="FS82" s="308"/>
      <c r="FT82" s="308"/>
      <c r="FU82" s="308"/>
      <c r="FV82" s="308"/>
      <c r="FW82" s="308"/>
      <c r="FX82" s="308"/>
      <c r="FY82" s="308"/>
      <c r="FZ82" s="308"/>
      <c r="GA82" s="308"/>
      <c r="GB82" s="48"/>
      <c r="GC82" s="48"/>
      <c r="GD82" s="48"/>
    </row>
    <row r="83" spans="1:186" ht="15" customHeight="1">
      <c r="A83" s="162" t="s">
        <v>142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3"/>
      <c r="BZ83" s="65" t="s">
        <v>200</v>
      </c>
      <c r="CA83" s="66"/>
      <c r="CB83" s="66"/>
      <c r="CC83" s="66"/>
      <c r="CD83" s="66"/>
      <c r="CE83" s="66"/>
      <c r="CF83" s="66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233">
        <f>CR16-CR42</f>
        <v>-4185.7299999999959</v>
      </c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>
        <f>DJ16-DJ42</f>
        <v>-173245.8900000006</v>
      </c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>
        <f>EB16-EB42</f>
        <v>0</v>
      </c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>
        <f t="shared" si="1"/>
        <v>-177431.62000000058</v>
      </c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4"/>
      <c r="FM83" s="300"/>
      <c r="FN83" s="300"/>
      <c r="FO83" s="300"/>
      <c r="FP83" s="300"/>
      <c r="FQ83" s="300"/>
      <c r="FR83" s="300"/>
      <c r="FS83" s="300"/>
      <c r="FT83" s="300"/>
      <c r="FU83" s="300"/>
      <c r="FV83" s="300"/>
      <c r="FW83" s="300"/>
      <c r="FX83" s="300"/>
      <c r="FY83" s="300"/>
      <c r="FZ83" s="300"/>
      <c r="GA83" s="300"/>
      <c r="GB83" s="300"/>
      <c r="GC83" s="300"/>
      <c r="GD83" s="300"/>
    </row>
    <row r="84" spans="1:186" ht="15" customHeight="1">
      <c r="A84" s="162" t="s">
        <v>71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3"/>
      <c r="BZ84" s="65" t="s">
        <v>201</v>
      </c>
      <c r="CA84" s="66"/>
      <c r="CB84" s="66"/>
      <c r="CC84" s="66"/>
      <c r="CD84" s="66"/>
      <c r="CE84" s="66"/>
      <c r="CF84" s="66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0"/>
      <c r="DK84" s="250"/>
      <c r="DL84" s="250"/>
      <c r="DM84" s="250"/>
      <c r="DN84" s="250"/>
      <c r="DO84" s="250"/>
      <c r="DP84" s="250"/>
      <c r="DQ84" s="250"/>
      <c r="DR84" s="250"/>
      <c r="DS84" s="250"/>
      <c r="DT84" s="250"/>
      <c r="DU84" s="250"/>
      <c r="DV84" s="250"/>
      <c r="DW84" s="250"/>
      <c r="DX84" s="250"/>
      <c r="DY84" s="250"/>
      <c r="DZ84" s="250"/>
      <c r="EA84" s="250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33">
        <f t="shared" si="1"/>
        <v>0</v>
      </c>
      <c r="EU84" s="233"/>
      <c r="EV84" s="233"/>
      <c r="EW84" s="233"/>
      <c r="EX84" s="233"/>
      <c r="EY84" s="233"/>
      <c r="EZ84" s="233"/>
      <c r="FA84" s="233"/>
      <c r="FB84" s="233"/>
      <c r="FC84" s="233"/>
      <c r="FD84" s="233"/>
      <c r="FE84" s="233"/>
      <c r="FF84" s="233"/>
      <c r="FG84" s="233"/>
      <c r="FH84" s="233"/>
      <c r="FI84" s="233"/>
      <c r="FJ84" s="233"/>
      <c r="FK84" s="234"/>
    </row>
    <row r="85" spans="1:186" ht="15" customHeight="1">
      <c r="A85" s="203" t="s">
        <v>234</v>
      </c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4"/>
      <c r="BZ85" s="65" t="s">
        <v>70</v>
      </c>
      <c r="CA85" s="66"/>
      <c r="CB85" s="66"/>
      <c r="CC85" s="66"/>
      <c r="CD85" s="66"/>
      <c r="CE85" s="66"/>
      <c r="CF85" s="66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233">
        <f>CR86+CR90+CR94+CR98+CR102</f>
        <v>-4720</v>
      </c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>
        <f>DJ86+DJ90+DJ94+DJ98+DJ102</f>
        <v>7418.3299999999581</v>
      </c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33"/>
      <c r="DW85" s="233"/>
      <c r="DX85" s="233"/>
      <c r="DY85" s="233"/>
      <c r="DZ85" s="233"/>
      <c r="EA85" s="233"/>
      <c r="EB85" s="233">
        <f>EB86+EB90+EB94+EB98+EB102</f>
        <v>0</v>
      </c>
      <c r="EC85" s="233"/>
      <c r="ED85" s="233"/>
      <c r="EE85" s="233"/>
      <c r="EF85" s="233"/>
      <c r="EG85" s="233"/>
      <c r="EH85" s="233"/>
      <c r="EI85" s="233"/>
      <c r="EJ85" s="233"/>
      <c r="EK85" s="233"/>
      <c r="EL85" s="233"/>
      <c r="EM85" s="233"/>
      <c r="EN85" s="233"/>
      <c r="EO85" s="233"/>
      <c r="EP85" s="233"/>
      <c r="EQ85" s="233"/>
      <c r="ER85" s="233"/>
      <c r="ES85" s="233"/>
      <c r="ET85" s="233">
        <f t="shared" si="1"/>
        <v>2698.3299999999581</v>
      </c>
      <c r="EU85" s="233"/>
      <c r="EV85" s="233"/>
      <c r="EW85" s="233"/>
      <c r="EX85" s="233"/>
      <c r="EY85" s="233"/>
      <c r="EZ85" s="233"/>
      <c r="FA85" s="233"/>
      <c r="FB85" s="233"/>
      <c r="FC85" s="233"/>
      <c r="FD85" s="233"/>
      <c r="FE85" s="233"/>
      <c r="FF85" s="233"/>
      <c r="FG85" s="233"/>
      <c r="FH85" s="233"/>
      <c r="FI85" s="233"/>
      <c r="FJ85" s="233"/>
      <c r="FK85" s="234"/>
    </row>
    <row r="86" spans="1:186" ht="15" customHeight="1">
      <c r="A86" s="213" t="s">
        <v>161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4"/>
      <c r="BZ86" s="65" t="s">
        <v>83</v>
      </c>
      <c r="CA86" s="66"/>
      <c r="CB86" s="66"/>
      <c r="CC86" s="66"/>
      <c r="CD86" s="66"/>
      <c r="CE86" s="66"/>
      <c r="CF86" s="66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233">
        <f>CR87-CR89</f>
        <v>0</v>
      </c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>
        <f>DJ87-DJ89</f>
        <v>0</v>
      </c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33"/>
      <c r="DW86" s="233"/>
      <c r="DX86" s="233"/>
      <c r="DY86" s="233"/>
      <c r="DZ86" s="233"/>
      <c r="EA86" s="233"/>
      <c r="EB86" s="233">
        <f>EB87-EB89</f>
        <v>0</v>
      </c>
      <c r="EC86" s="233"/>
      <c r="ED86" s="233"/>
      <c r="EE86" s="233"/>
      <c r="EF86" s="233"/>
      <c r="EG86" s="233"/>
      <c r="EH86" s="233"/>
      <c r="EI86" s="233"/>
      <c r="EJ86" s="233"/>
      <c r="EK86" s="233"/>
      <c r="EL86" s="233"/>
      <c r="EM86" s="233"/>
      <c r="EN86" s="233"/>
      <c r="EO86" s="233"/>
      <c r="EP86" s="233"/>
      <c r="EQ86" s="233"/>
      <c r="ER86" s="233"/>
      <c r="ES86" s="233"/>
      <c r="ET86" s="233">
        <f t="shared" si="1"/>
        <v>0</v>
      </c>
      <c r="EU86" s="233"/>
      <c r="EV86" s="233"/>
      <c r="EW86" s="233"/>
      <c r="EX86" s="233"/>
      <c r="EY86" s="233"/>
      <c r="EZ86" s="233"/>
      <c r="FA86" s="233"/>
      <c r="FB86" s="233"/>
      <c r="FC86" s="233"/>
      <c r="FD86" s="233"/>
      <c r="FE86" s="233"/>
      <c r="FF86" s="233"/>
      <c r="FG86" s="233"/>
      <c r="FH86" s="233"/>
      <c r="FI86" s="233"/>
      <c r="FJ86" s="233"/>
      <c r="FK86" s="234"/>
    </row>
    <row r="87" spans="1:186" ht="12" customHeight="1">
      <c r="A87" s="205" t="s">
        <v>23</v>
      </c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6"/>
      <c r="BZ87" s="79" t="s">
        <v>84</v>
      </c>
      <c r="CA87" s="80"/>
      <c r="CB87" s="80"/>
      <c r="CC87" s="80"/>
      <c r="CD87" s="80"/>
      <c r="CE87" s="80"/>
      <c r="CF87" s="81"/>
      <c r="CG87" s="73">
        <v>310</v>
      </c>
      <c r="CH87" s="74"/>
      <c r="CI87" s="74"/>
      <c r="CJ87" s="74"/>
      <c r="CK87" s="74"/>
      <c r="CL87" s="74"/>
      <c r="CM87" s="74"/>
      <c r="CN87" s="74"/>
      <c r="CO87" s="74"/>
      <c r="CP87" s="74"/>
      <c r="CQ87" s="75"/>
      <c r="CR87" s="235">
        <v>107244</v>
      </c>
      <c r="CS87" s="236"/>
      <c r="CT87" s="236"/>
      <c r="CU87" s="236"/>
      <c r="CV87" s="236"/>
      <c r="CW87" s="236"/>
      <c r="CX87" s="236"/>
      <c r="CY87" s="236"/>
      <c r="CZ87" s="236"/>
      <c r="DA87" s="236"/>
      <c r="DB87" s="236"/>
      <c r="DC87" s="236"/>
      <c r="DD87" s="236"/>
      <c r="DE87" s="236"/>
      <c r="DF87" s="236"/>
      <c r="DG87" s="236"/>
      <c r="DH87" s="236"/>
      <c r="DI87" s="237"/>
      <c r="DJ87" s="235">
        <v>107244</v>
      </c>
      <c r="DK87" s="236"/>
      <c r="DL87" s="236"/>
      <c r="DM87" s="236"/>
      <c r="DN87" s="236"/>
      <c r="DO87" s="236"/>
      <c r="DP87" s="236"/>
      <c r="DQ87" s="236"/>
      <c r="DR87" s="236"/>
      <c r="DS87" s="236"/>
      <c r="DT87" s="236"/>
      <c r="DU87" s="236"/>
      <c r="DV87" s="236"/>
      <c r="DW87" s="236"/>
      <c r="DX87" s="236"/>
      <c r="DY87" s="236"/>
      <c r="DZ87" s="236"/>
      <c r="EA87" s="237"/>
      <c r="EB87" s="235"/>
      <c r="EC87" s="236"/>
      <c r="ED87" s="236"/>
      <c r="EE87" s="236"/>
      <c r="EF87" s="236"/>
      <c r="EG87" s="236"/>
      <c r="EH87" s="236"/>
      <c r="EI87" s="236"/>
      <c r="EJ87" s="236"/>
      <c r="EK87" s="236"/>
      <c r="EL87" s="236"/>
      <c r="EM87" s="236"/>
      <c r="EN87" s="236"/>
      <c r="EO87" s="236"/>
      <c r="EP87" s="236"/>
      <c r="EQ87" s="236"/>
      <c r="ER87" s="236"/>
      <c r="ES87" s="237"/>
      <c r="ET87" s="241">
        <f>SUM(CR87:ES88)</f>
        <v>214488</v>
      </c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3"/>
    </row>
    <row r="88" spans="1:186" ht="12" customHeight="1">
      <c r="A88" s="209" t="s">
        <v>73</v>
      </c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10"/>
      <c r="BZ88" s="82"/>
      <c r="CA88" s="83"/>
      <c r="CB88" s="83"/>
      <c r="CC88" s="83"/>
      <c r="CD88" s="83"/>
      <c r="CE88" s="83"/>
      <c r="CF88" s="84"/>
      <c r="CG88" s="76"/>
      <c r="CH88" s="77"/>
      <c r="CI88" s="77"/>
      <c r="CJ88" s="77"/>
      <c r="CK88" s="77"/>
      <c r="CL88" s="77"/>
      <c r="CM88" s="77"/>
      <c r="CN88" s="77"/>
      <c r="CO88" s="77"/>
      <c r="CP88" s="77"/>
      <c r="CQ88" s="78"/>
      <c r="CR88" s="238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40"/>
      <c r="DJ88" s="238"/>
      <c r="DK88" s="239"/>
      <c r="DL88" s="239"/>
      <c r="DM88" s="239"/>
      <c r="DN88" s="239"/>
      <c r="DO88" s="239"/>
      <c r="DP88" s="239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40"/>
      <c r="EB88" s="238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  <c r="ES88" s="240"/>
      <c r="ET88" s="244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6"/>
    </row>
    <row r="89" spans="1:186" ht="15" customHeight="1">
      <c r="A89" s="211" t="s">
        <v>74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2"/>
      <c r="BZ89" s="65" t="s">
        <v>85</v>
      </c>
      <c r="CA89" s="66"/>
      <c r="CB89" s="66"/>
      <c r="CC89" s="66"/>
      <c r="CD89" s="66"/>
      <c r="CE89" s="66"/>
      <c r="CF89" s="66"/>
      <c r="CG89" s="97">
        <v>410</v>
      </c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250">
        <v>107244</v>
      </c>
      <c r="CS89" s="250"/>
      <c r="CT89" s="250"/>
      <c r="CU89" s="250"/>
      <c r="CV89" s="250"/>
      <c r="CW89" s="250"/>
      <c r="CX89" s="250"/>
      <c r="CY89" s="250"/>
      <c r="CZ89" s="250"/>
      <c r="DA89" s="250"/>
      <c r="DB89" s="250"/>
      <c r="DC89" s="250"/>
      <c r="DD89" s="250"/>
      <c r="DE89" s="250"/>
      <c r="DF89" s="250"/>
      <c r="DG89" s="250"/>
      <c r="DH89" s="250"/>
      <c r="DI89" s="250"/>
      <c r="DJ89" s="250">
        <v>107244</v>
      </c>
      <c r="DK89" s="250"/>
      <c r="DL89" s="250"/>
      <c r="DM89" s="250"/>
      <c r="DN89" s="250"/>
      <c r="DO89" s="250"/>
      <c r="DP89" s="250"/>
      <c r="DQ89" s="250"/>
      <c r="DR89" s="250"/>
      <c r="DS89" s="250"/>
      <c r="DT89" s="250"/>
      <c r="DU89" s="250"/>
      <c r="DV89" s="250"/>
      <c r="DW89" s="250"/>
      <c r="DX89" s="250"/>
      <c r="DY89" s="250"/>
      <c r="DZ89" s="250"/>
      <c r="EA89" s="250"/>
      <c r="EB89" s="250"/>
      <c r="EC89" s="250"/>
      <c r="ED89" s="250"/>
      <c r="EE89" s="250"/>
      <c r="EF89" s="250"/>
      <c r="EG89" s="250"/>
      <c r="EH89" s="250"/>
      <c r="EI89" s="250"/>
      <c r="EJ89" s="250"/>
      <c r="EK89" s="250"/>
      <c r="EL89" s="250"/>
      <c r="EM89" s="250"/>
      <c r="EN89" s="250"/>
      <c r="EO89" s="250"/>
      <c r="EP89" s="250"/>
      <c r="EQ89" s="250"/>
      <c r="ER89" s="250"/>
      <c r="ES89" s="250"/>
      <c r="ET89" s="233">
        <f>SUM(CR89:ES89)</f>
        <v>214488</v>
      </c>
      <c r="EU89" s="233"/>
      <c r="EV89" s="233"/>
      <c r="EW89" s="233"/>
      <c r="EX89" s="233"/>
      <c r="EY89" s="233"/>
      <c r="EZ89" s="233"/>
      <c r="FA89" s="233"/>
      <c r="FB89" s="233"/>
      <c r="FC89" s="233"/>
      <c r="FD89" s="233"/>
      <c r="FE89" s="233"/>
      <c r="FF89" s="233"/>
      <c r="FG89" s="233"/>
      <c r="FH89" s="233"/>
      <c r="FI89" s="233"/>
      <c r="FJ89" s="233"/>
      <c r="FK89" s="234"/>
    </row>
    <row r="90" spans="1:186" ht="15" customHeight="1">
      <c r="A90" s="213" t="s">
        <v>75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4"/>
      <c r="BZ90" s="65" t="s">
        <v>86</v>
      </c>
      <c r="CA90" s="66"/>
      <c r="CB90" s="66"/>
      <c r="CC90" s="66"/>
      <c r="CD90" s="66"/>
      <c r="CE90" s="66"/>
      <c r="CF90" s="66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233">
        <f>CR91-CR93</f>
        <v>0</v>
      </c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>
        <f>DJ91-DJ93</f>
        <v>0</v>
      </c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33"/>
      <c r="DW90" s="233"/>
      <c r="DX90" s="233"/>
      <c r="DY90" s="233"/>
      <c r="DZ90" s="233"/>
      <c r="EA90" s="233"/>
      <c r="EB90" s="233">
        <f>EB91-EB93</f>
        <v>0</v>
      </c>
      <c r="EC90" s="233"/>
      <c r="ED90" s="233"/>
      <c r="EE90" s="233"/>
      <c r="EF90" s="233"/>
      <c r="EG90" s="233"/>
      <c r="EH90" s="233"/>
      <c r="EI90" s="233"/>
      <c r="EJ90" s="233"/>
      <c r="EK90" s="233"/>
      <c r="EL90" s="233"/>
      <c r="EM90" s="233"/>
      <c r="EN90" s="233"/>
      <c r="EO90" s="233"/>
      <c r="EP90" s="233"/>
      <c r="EQ90" s="233"/>
      <c r="ER90" s="233"/>
      <c r="ES90" s="233"/>
      <c r="ET90" s="233">
        <f>SUM(CR90:ES90)</f>
        <v>0</v>
      </c>
      <c r="EU90" s="233"/>
      <c r="EV90" s="233"/>
      <c r="EW90" s="233"/>
      <c r="EX90" s="233"/>
      <c r="EY90" s="233"/>
      <c r="EZ90" s="233"/>
      <c r="FA90" s="233"/>
      <c r="FB90" s="233"/>
      <c r="FC90" s="233"/>
      <c r="FD90" s="233"/>
      <c r="FE90" s="233"/>
      <c r="FF90" s="233"/>
      <c r="FG90" s="233"/>
      <c r="FH90" s="233"/>
      <c r="FI90" s="233"/>
      <c r="FJ90" s="233"/>
      <c r="FK90" s="234"/>
    </row>
    <row r="91" spans="1:186" ht="12" customHeight="1">
      <c r="A91" s="205" t="s">
        <v>23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6"/>
      <c r="BZ91" s="79" t="s">
        <v>87</v>
      </c>
      <c r="CA91" s="80"/>
      <c r="CB91" s="80"/>
      <c r="CC91" s="80"/>
      <c r="CD91" s="80"/>
      <c r="CE91" s="80"/>
      <c r="CF91" s="81"/>
      <c r="CG91" s="73">
        <v>320</v>
      </c>
      <c r="CH91" s="74"/>
      <c r="CI91" s="74"/>
      <c r="CJ91" s="74"/>
      <c r="CK91" s="74"/>
      <c r="CL91" s="74"/>
      <c r="CM91" s="74"/>
      <c r="CN91" s="74"/>
      <c r="CO91" s="74"/>
      <c r="CP91" s="74"/>
      <c r="CQ91" s="75"/>
      <c r="CR91" s="235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7"/>
      <c r="DJ91" s="235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36"/>
      <c r="DX91" s="236"/>
      <c r="DY91" s="236"/>
      <c r="DZ91" s="236"/>
      <c r="EA91" s="237"/>
      <c r="EB91" s="235"/>
      <c r="EC91" s="236"/>
      <c r="ED91" s="236"/>
      <c r="EE91" s="236"/>
      <c r="EF91" s="236"/>
      <c r="EG91" s="236"/>
      <c r="EH91" s="236"/>
      <c r="EI91" s="236"/>
      <c r="EJ91" s="236"/>
      <c r="EK91" s="236"/>
      <c r="EL91" s="236"/>
      <c r="EM91" s="236"/>
      <c r="EN91" s="236"/>
      <c r="EO91" s="236"/>
      <c r="EP91" s="236"/>
      <c r="EQ91" s="236"/>
      <c r="ER91" s="236"/>
      <c r="ES91" s="237"/>
      <c r="ET91" s="241">
        <f>SUM(CR91:ES92)</f>
        <v>0</v>
      </c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3"/>
    </row>
    <row r="92" spans="1:186" ht="12" customHeight="1">
      <c r="A92" s="209" t="s">
        <v>76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10"/>
      <c r="BZ92" s="82"/>
      <c r="CA92" s="83"/>
      <c r="CB92" s="83"/>
      <c r="CC92" s="83"/>
      <c r="CD92" s="83"/>
      <c r="CE92" s="83"/>
      <c r="CF92" s="84"/>
      <c r="CG92" s="76"/>
      <c r="CH92" s="77"/>
      <c r="CI92" s="77"/>
      <c r="CJ92" s="77"/>
      <c r="CK92" s="77"/>
      <c r="CL92" s="77"/>
      <c r="CM92" s="77"/>
      <c r="CN92" s="77"/>
      <c r="CO92" s="77"/>
      <c r="CP92" s="77"/>
      <c r="CQ92" s="78"/>
      <c r="CR92" s="238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40"/>
      <c r="DJ92" s="238"/>
      <c r="DK92" s="239"/>
      <c r="DL92" s="239"/>
      <c r="DM92" s="239"/>
      <c r="DN92" s="239"/>
      <c r="DO92" s="239"/>
      <c r="DP92" s="239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40"/>
      <c r="EB92" s="238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  <c r="ES92" s="240"/>
      <c r="ET92" s="244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6"/>
    </row>
    <row r="93" spans="1:186" ht="15" customHeight="1">
      <c r="A93" s="211" t="s">
        <v>77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2"/>
      <c r="BZ93" s="65" t="s">
        <v>88</v>
      </c>
      <c r="CA93" s="66"/>
      <c r="CB93" s="66"/>
      <c r="CC93" s="66"/>
      <c r="CD93" s="66"/>
      <c r="CE93" s="66"/>
      <c r="CF93" s="66"/>
      <c r="CG93" s="97">
        <v>420</v>
      </c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250"/>
      <c r="CS93" s="250"/>
      <c r="CT93" s="250"/>
      <c r="CU93" s="250"/>
      <c r="CV93" s="250"/>
      <c r="CW93" s="250"/>
      <c r="CX93" s="250"/>
      <c r="CY93" s="250"/>
      <c r="CZ93" s="250"/>
      <c r="DA93" s="250"/>
      <c r="DB93" s="250"/>
      <c r="DC93" s="250"/>
      <c r="DD93" s="250"/>
      <c r="DE93" s="250"/>
      <c r="DF93" s="250"/>
      <c r="DG93" s="250"/>
      <c r="DH93" s="250"/>
      <c r="DI93" s="250"/>
      <c r="DJ93" s="250"/>
      <c r="DK93" s="250"/>
      <c r="DL93" s="250"/>
      <c r="DM93" s="250"/>
      <c r="DN93" s="250"/>
      <c r="DO93" s="250"/>
      <c r="DP93" s="250"/>
      <c r="DQ93" s="250"/>
      <c r="DR93" s="250"/>
      <c r="DS93" s="250"/>
      <c r="DT93" s="250"/>
      <c r="DU93" s="250"/>
      <c r="DV93" s="250"/>
      <c r="DW93" s="250"/>
      <c r="DX93" s="250"/>
      <c r="DY93" s="250"/>
      <c r="DZ93" s="250"/>
      <c r="EA93" s="250"/>
      <c r="EB93" s="250"/>
      <c r="EC93" s="250"/>
      <c r="ED93" s="250"/>
      <c r="EE93" s="250"/>
      <c r="EF93" s="250"/>
      <c r="EG93" s="250"/>
      <c r="EH93" s="250"/>
      <c r="EI93" s="250"/>
      <c r="EJ93" s="250"/>
      <c r="EK93" s="250"/>
      <c r="EL93" s="250"/>
      <c r="EM93" s="250"/>
      <c r="EN93" s="250"/>
      <c r="EO93" s="250"/>
      <c r="EP93" s="250"/>
      <c r="EQ93" s="250"/>
      <c r="ER93" s="250"/>
      <c r="ES93" s="250"/>
      <c r="ET93" s="233">
        <f>SUM(CR93:ES93)</f>
        <v>0</v>
      </c>
      <c r="EU93" s="233"/>
      <c r="EV93" s="233"/>
      <c r="EW93" s="233"/>
      <c r="EX93" s="233"/>
      <c r="EY93" s="233"/>
      <c r="EZ93" s="233"/>
      <c r="FA93" s="233"/>
      <c r="FB93" s="233"/>
      <c r="FC93" s="233"/>
      <c r="FD93" s="233"/>
      <c r="FE93" s="233"/>
      <c r="FF93" s="233"/>
      <c r="FG93" s="233"/>
      <c r="FH93" s="233"/>
      <c r="FI93" s="233"/>
      <c r="FJ93" s="233"/>
      <c r="FK93" s="234"/>
    </row>
    <row r="94" spans="1:186" ht="15" customHeight="1">
      <c r="A94" s="213" t="s">
        <v>72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4"/>
      <c r="BZ94" s="65" t="s">
        <v>89</v>
      </c>
      <c r="CA94" s="66"/>
      <c r="CB94" s="66"/>
      <c r="CC94" s="66"/>
      <c r="CD94" s="66"/>
      <c r="CE94" s="66"/>
      <c r="CF94" s="66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233">
        <f>CR95-CR97</f>
        <v>0</v>
      </c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>
        <f>DJ95-DJ97</f>
        <v>0</v>
      </c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33"/>
      <c r="DW94" s="233"/>
      <c r="DX94" s="233"/>
      <c r="DY94" s="233"/>
      <c r="DZ94" s="233"/>
      <c r="EA94" s="233"/>
      <c r="EB94" s="233">
        <f>EB95-EB97</f>
        <v>0</v>
      </c>
      <c r="EC94" s="233"/>
      <c r="ED94" s="233"/>
      <c r="EE94" s="233"/>
      <c r="EF94" s="233"/>
      <c r="EG94" s="233"/>
      <c r="EH94" s="233"/>
      <c r="EI94" s="233"/>
      <c r="EJ94" s="233"/>
      <c r="EK94" s="233"/>
      <c r="EL94" s="233"/>
      <c r="EM94" s="233"/>
      <c r="EN94" s="233"/>
      <c r="EO94" s="233"/>
      <c r="EP94" s="233"/>
      <c r="EQ94" s="233"/>
      <c r="ER94" s="233"/>
      <c r="ES94" s="233"/>
      <c r="ET94" s="233">
        <f>SUM(CR94:ES94)</f>
        <v>0</v>
      </c>
      <c r="EU94" s="233"/>
      <c r="EV94" s="233"/>
      <c r="EW94" s="233"/>
      <c r="EX94" s="233"/>
      <c r="EY94" s="233"/>
      <c r="EZ94" s="233"/>
      <c r="FA94" s="233"/>
      <c r="FB94" s="233"/>
      <c r="FC94" s="233"/>
      <c r="FD94" s="233"/>
      <c r="FE94" s="233"/>
      <c r="FF94" s="233"/>
      <c r="FG94" s="233"/>
      <c r="FH94" s="233"/>
      <c r="FI94" s="233"/>
      <c r="FJ94" s="233"/>
      <c r="FK94" s="234"/>
    </row>
    <row r="95" spans="1:186" ht="12" customHeight="1">
      <c r="A95" s="205" t="s">
        <v>23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6"/>
      <c r="BZ95" s="79" t="s">
        <v>90</v>
      </c>
      <c r="CA95" s="80"/>
      <c r="CB95" s="80"/>
      <c r="CC95" s="80"/>
      <c r="CD95" s="80"/>
      <c r="CE95" s="80"/>
      <c r="CF95" s="81"/>
      <c r="CG95" s="73">
        <v>330</v>
      </c>
      <c r="CH95" s="74"/>
      <c r="CI95" s="74"/>
      <c r="CJ95" s="74"/>
      <c r="CK95" s="74"/>
      <c r="CL95" s="74"/>
      <c r="CM95" s="74"/>
      <c r="CN95" s="74"/>
      <c r="CO95" s="74"/>
      <c r="CP95" s="74"/>
      <c r="CQ95" s="75"/>
      <c r="CR95" s="235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7"/>
      <c r="DJ95" s="235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36"/>
      <c r="DX95" s="236"/>
      <c r="DY95" s="236"/>
      <c r="DZ95" s="236"/>
      <c r="EA95" s="237"/>
      <c r="EB95" s="235"/>
      <c r="EC95" s="236"/>
      <c r="ED95" s="236"/>
      <c r="EE95" s="236"/>
      <c r="EF95" s="236"/>
      <c r="EG95" s="236"/>
      <c r="EH95" s="236"/>
      <c r="EI95" s="236"/>
      <c r="EJ95" s="236"/>
      <c r="EK95" s="236"/>
      <c r="EL95" s="236"/>
      <c r="EM95" s="236"/>
      <c r="EN95" s="236"/>
      <c r="EO95" s="236"/>
      <c r="EP95" s="236"/>
      <c r="EQ95" s="236"/>
      <c r="ER95" s="236"/>
      <c r="ES95" s="237"/>
      <c r="ET95" s="241">
        <f>SUM(CR95:ES96)</f>
        <v>0</v>
      </c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3"/>
    </row>
    <row r="96" spans="1:186" ht="12" customHeight="1">
      <c r="A96" s="209" t="s">
        <v>78</v>
      </c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10"/>
      <c r="BZ96" s="82"/>
      <c r="CA96" s="83"/>
      <c r="CB96" s="83"/>
      <c r="CC96" s="83"/>
      <c r="CD96" s="83"/>
      <c r="CE96" s="83"/>
      <c r="CF96" s="84"/>
      <c r="CG96" s="76"/>
      <c r="CH96" s="77"/>
      <c r="CI96" s="77"/>
      <c r="CJ96" s="77"/>
      <c r="CK96" s="77"/>
      <c r="CL96" s="77"/>
      <c r="CM96" s="77"/>
      <c r="CN96" s="77"/>
      <c r="CO96" s="77"/>
      <c r="CP96" s="77"/>
      <c r="CQ96" s="78"/>
      <c r="CR96" s="238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40"/>
      <c r="DJ96" s="238"/>
      <c r="DK96" s="239"/>
      <c r="DL96" s="239"/>
      <c r="DM96" s="239"/>
      <c r="DN96" s="239"/>
      <c r="DO96" s="239"/>
      <c r="DP96" s="239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40"/>
      <c r="EB96" s="238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  <c r="ES96" s="240"/>
      <c r="ET96" s="244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6"/>
    </row>
    <row r="97" spans="1:194" ht="15" customHeight="1">
      <c r="A97" s="211" t="s">
        <v>79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2"/>
      <c r="BZ97" s="65" t="s">
        <v>91</v>
      </c>
      <c r="CA97" s="66"/>
      <c r="CB97" s="66"/>
      <c r="CC97" s="66"/>
      <c r="CD97" s="66"/>
      <c r="CE97" s="66"/>
      <c r="CF97" s="66"/>
      <c r="CG97" s="97">
        <v>430</v>
      </c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250"/>
      <c r="CS97" s="250"/>
      <c r="CT97" s="250"/>
      <c r="CU97" s="250"/>
      <c r="CV97" s="250"/>
      <c r="CW97" s="250"/>
      <c r="CX97" s="250"/>
      <c r="CY97" s="250"/>
      <c r="CZ97" s="250"/>
      <c r="DA97" s="250"/>
      <c r="DB97" s="250"/>
      <c r="DC97" s="250"/>
      <c r="DD97" s="250"/>
      <c r="DE97" s="250"/>
      <c r="DF97" s="250"/>
      <c r="DG97" s="250"/>
      <c r="DH97" s="250"/>
      <c r="DI97" s="250"/>
      <c r="DJ97" s="250"/>
      <c r="DK97" s="250"/>
      <c r="DL97" s="250"/>
      <c r="DM97" s="250"/>
      <c r="DN97" s="250"/>
      <c r="DO97" s="250"/>
      <c r="DP97" s="250"/>
      <c r="DQ97" s="250"/>
      <c r="DR97" s="250"/>
      <c r="DS97" s="250"/>
      <c r="DT97" s="250"/>
      <c r="DU97" s="250"/>
      <c r="DV97" s="250"/>
      <c r="DW97" s="250"/>
      <c r="DX97" s="250"/>
      <c r="DY97" s="250"/>
      <c r="DZ97" s="250"/>
      <c r="EA97" s="250"/>
      <c r="EB97" s="250"/>
      <c r="EC97" s="250"/>
      <c r="ED97" s="250"/>
      <c r="EE97" s="250"/>
      <c r="EF97" s="250"/>
      <c r="EG97" s="250"/>
      <c r="EH97" s="250"/>
      <c r="EI97" s="250"/>
      <c r="EJ97" s="250"/>
      <c r="EK97" s="250"/>
      <c r="EL97" s="250"/>
      <c r="EM97" s="250"/>
      <c r="EN97" s="250"/>
      <c r="EO97" s="250"/>
      <c r="EP97" s="250"/>
      <c r="EQ97" s="250"/>
      <c r="ER97" s="250"/>
      <c r="ES97" s="250"/>
      <c r="ET97" s="233">
        <f>SUM(CR97:ES97)</f>
        <v>0</v>
      </c>
      <c r="EU97" s="233"/>
      <c r="EV97" s="233"/>
      <c r="EW97" s="233"/>
      <c r="EX97" s="233"/>
      <c r="EY97" s="233"/>
      <c r="EZ97" s="233"/>
      <c r="FA97" s="233"/>
      <c r="FB97" s="233"/>
      <c r="FC97" s="233"/>
      <c r="FD97" s="233"/>
      <c r="FE97" s="233"/>
      <c r="FF97" s="233"/>
      <c r="FG97" s="233"/>
      <c r="FH97" s="233"/>
      <c r="FI97" s="233"/>
      <c r="FJ97" s="233"/>
      <c r="FK97" s="234"/>
    </row>
    <row r="98" spans="1:194" ht="15" customHeight="1">
      <c r="A98" s="213" t="s">
        <v>80</v>
      </c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4"/>
      <c r="BZ98" s="65" t="s">
        <v>92</v>
      </c>
      <c r="CA98" s="66"/>
      <c r="CB98" s="66"/>
      <c r="CC98" s="66"/>
      <c r="CD98" s="66"/>
      <c r="CE98" s="66"/>
      <c r="CF98" s="66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233">
        <f>CR99-CR101</f>
        <v>-4720</v>
      </c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>
        <f>DJ99-DJ101</f>
        <v>7418.3299999999581</v>
      </c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33"/>
      <c r="DW98" s="233"/>
      <c r="DX98" s="233"/>
      <c r="DY98" s="233"/>
      <c r="DZ98" s="233"/>
      <c r="EA98" s="233"/>
      <c r="EB98" s="233">
        <f>EB99-EB101</f>
        <v>0</v>
      </c>
      <c r="EC98" s="233"/>
      <c r="ED98" s="233"/>
      <c r="EE98" s="233"/>
      <c r="EF98" s="233"/>
      <c r="EG98" s="233"/>
      <c r="EH98" s="233"/>
      <c r="EI98" s="233"/>
      <c r="EJ98" s="233"/>
      <c r="EK98" s="233"/>
      <c r="EL98" s="233"/>
      <c r="EM98" s="233"/>
      <c r="EN98" s="233"/>
      <c r="EO98" s="233"/>
      <c r="EP98" s="233"/>
      <c r="EQ98" s="233"/>
      <c r="ER98" s="233"/>
      <c r="ES98" s="233"/>
      <c r="ET98" s="233">
        <f>SUM(CR98:ES98)</f>
        <v>2698.3299999999581</v>
      </c>
      <c r="EU98" s="233"/>
      <c r="EV98" s="233"/>
      <c r="EW98" s="233"/>
      <c r="EX98" s="233"/>
      <c r="EY98" s="233"/>
      <c r="EZ98" s="233"/>
      <c r="FA98" s="233"/>
      <c r="FB98" s="233"/>
      <c r="FC98" s="233"/>
      <c r="FD98" s="233"/>
      <c r="FE98" s="233"/>
      <c r="FF98" s="233"/>
      <c r="FG98" s="233"/>
      <c r="FH98" s="233"/>
      <c r="FI98" s="233"/>
      <c r="FJ98" s="233"/>
      <c r="FK98" s="234"/>
    </row>
    <row r="99" spans="1:194" ht="12" customHeight="1">
      <c r="A99" s="205" t="s">
        <v>23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6"/>
      <c r="BZ99" s="79" t="s">
        <v>93</v>
      </c>
      <c r="CA99" s="80"/>
      <c r="CB99" s="80"/>
      <c r="CC99" s="80"/>
      <c r="CD99" s="80"/>
      <c r="CE99" s="80"/>
      <c r="CF99" s="81"/>
      <c r="CG99" s="73">
        <v>340</v>
      </c>
      <c r="CH99" s="74"/>
      <c r="CI99" s="74"/>
      <c r="CJ99" s="74"/>
      <c r="CK99" s="74"/>
      <c r="CL99" s="74"/>
      <c r="CM99" s="74"/>
      <c r="CN99" s="74"/>
      <c r="CO99" s="74"/>
      <c r="CP99" s="74"/>
      <c r="CQ99" s="75"/>
      <c r="CR99" s="235"/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7"/>
      <c r="DJ99" s="235">
        <v>1006779.08</v>
      </c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36"/>
      <c r="DX99" s="236"/>
      <c r="DY99" s="236"/>
      <c r="DZ99" s="236"/>
      <c r="EA99" s="237"/>
      <c r="EB99" s="235"/>
      <c r="EC99" s="236"/>
      <c r="ED99" s="236"/>
      <c r="EE99" s="236"/>
      <c r="EF99" s="236"/>
      <c r="EG99" s="236"/>
      <c r="EH99" s="236"/>
      <c r="EI99" s="236"/>
      <c r="EJ99" s="236"/>
      <c r="EK99" s="236"/>
      <c r="EL99" s="236"/>
      <c r="EM99" s="236"/>
      <c r="EN99" s="236"/>
      <c r="EO99" s="236"/>
      <c r="EP99" s="236"/>
      <c r="EQ99" s="236"/>
      <c r="ER99" s="236"/>
      <c r="ES99" s="237"/>
      <c r="ET99" s="241">
        <f>SUM(CR99:ES100)</f>
        <v>1006779.08</v>
      </c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3"/>
    </row>
    <row r="100" spans="1:194" ht="12" customHeight="1">
      <c r="A100" s="209" t="s">
        <v>81</v>
      </c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10"/>
      <c r="BZ100" s="82"/>
      <c r="CA100" s="83"/>
      <c r="CB100" s="83"/>
      <c r="CC100" s="83"/>
      <c r="CD100" s="83"/>
      <c r="CE100" s="83"/>
      <c r="CF100" s="84"/>
      <c r="CG100" s="76"/>
      <c r="CH100" s="77"/>
      <c r="CI100" s="77"/>
      <c r="CJ100" s="77"/>
      <c r="CK100" s="77"/>
      <c r="CL100" s="77"/>
      <c r="CM100" s="77"/>
      <c r="CN100" s="77"/>
      <c r="CO100" s="77"/>
      <c r="CP100" s="77"/>
      <c r="CQ100" s="78"/>
      <c r="CR100" s="238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40"/>
      <c r="DJ100" s="238"/>
      <c r="DK100" s="239"/>
      <c r="DL100" s="239"/>
      <c r="DM100" s="239"/>
      <c r="DN100" s="239"/>
      <c r="DO100" s="239"/>
      <c r="DP100" s="239"/>
      <c r="DQ100" s="239"/>
      <c r="DR100" s="239"/>
      <c r="DS100" s="239"/>
      <c r="DT100" s="239"/>
      <c r="DU100" s="239"/>
      <c r="DV100" s="239"/>
      <c r="DW100" s="239"/>
      <c r="DX100" s="239"/>
      <c r="DY100" s="239"/>
      <c r="DZ100" s="239"/>
      <c r="EA100" s="240"/>
      <c r="EB100" s="238"/>
      <c r="EC100" s="239"/>
      <c r="ED100" s="239"/>
      <c r="EE100" s="239"/>
      <c r="EF100" s="239"/>
      <c r="EG100" s="239"/>
      <c r="EH100" s="239"/>
      <c r="EI100" s="239"/>
      <c r="EJ100" s="239"/>
      <c r="EK100" s="239"/>
      <c r="EL100" s="239"/>
      <c r="EM100" s="239"/>
      <c r="EN100" s="239"/>
      <c r="EO100" s="239"/>
      <c r="EP100" s="239"/>
      <c r="EQ100" s="239"/>
      <c r="ER100" s="239"/>
      <c r="ES100" s="240"/>
      <c r="ET100" s="244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6"/>
    </row>
    <row r="101" spans="1:194" ht="15" customHeight="1">
      <c r="A101" s="211" t="s">
        <v>82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2"/>
      <c r="BZ101" s="65" t="s">
        <v>94</v>
      </c>
      <c r="CA101" s="66"/>
      <c r="CB101" s="66"/>
      <c r="CC101" s="66"/>
      <c r="CD101" s="66"/>
      <c r="CE101" s="66"/>
      <c r="CF101" s="66"/>
      <c r="CG101" s="97">
        <v>440</v>
      </c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250">
        <v>4720</v>
      </c>
      <c r="CS101" s="250"/>
      <c r="CT101" s="250"/>
      <c r="CU101" s="250"/>
      <c r="CV101" s="250"/>
      <c r="CW101" s="250"/>
      <c r="CX101" s="250"/>
      <c r="CY101" s="250"/>
      <c r="CZ101" s="250"/>
      <c r="DA101" s="250"/>
      <c r="DB101" s="250"/>
      <c r="DC101" s="250"/>
      <c r="DD101" s="250"/>
      <c r="DE101" s="250"/>
      <c r="DF101" s="250"/>
      <c r="DG101" s="250"/>
      <c r="DH101" s="250"/>
      <c r="DI101" s="250"/>
      <c r="DJ101" s="250">
        <v>999360.75</v>
      </c>
      <c r="DK101" s="250"/>
      <c r="DL101" s="250"/>
      <c r="DM101" s="250"/>
      <c r="DN101" s="250"/>
      <c r="DO101" s="250"/>
      <c r="DP101" s="250"/>
      <c r="DQ101" s="250"/>
      <c r="DR101" s="250"/>
      <c r="DS101" s="250"/>
      <c r="DT101" s="250"/>
      <c r="DU101" s="250"/>
      <c r="DV101" s="250"/>
      <c r="DW101" s="250"/>
      <c r="DX101" s="250"/>
      <c r="DY101" s="250"/>
      <c r="DZ101" s="250"/>
      <c r="EA101" s="250"/>
      <c r="EB101" s="250"/>
      <c r="EC101" s="250"/>
      <c r="ED101" s="250"/>
      <c r="EE101" s="250"/>
      <c r="EF101" s="250"/>
      <c r="EG101" s="250"/>
      <c r="EH101" s="250"/>
      <c r="EI101" s="250"/>
      <c r="EJ101" s="250"/>
      <c r="EK101" s="250"/>
      <c r="EL101" s="250"/>
      <c r="EM101" s="250"/>
      <c r="EN101" s="250"/>
      <c r="EO101" s="250"/>
      <c r="EP101" s="250"/>
      <c r="EQ101" s="250"/>
      <c r="ER101" s="250"/>
      <c r="ES101" s="250"/>
      <c r="ET101" s="233">
        <f>SUM(CR101:ES101)</f>
        <v>1004080.75</v>
      </c>
      <c r="EU101" s="233"/>
      <c r="EV101" s="233"/>
      <c r="EW101" s="233"/>
      <c r="EX101" s="233"/>
      <c r="EY101" s="233"/>
      <c r="EZ101" s="233"/>
      <c r="FA101" s="233"/>
      <c r="FB101" s="233"/>
      <c r="FC101" s="233"/>
      <c r="FD101" s="233"/>
      <c r="FE101" s="233"/>
      <c r="FF101" s="233"/>
      <c r="FG101" s="233"/>
      <c r="FH101" s="233"/>
      <c r="FI101" s="233"/>
      <c r="FJ101" s="233"/>
      <c r="FK101" s="234"/>
    </row>
    <row r="102" spans="1:194" ht="15" customHeight="1">
      <c r="A102" s="213" t="s">
        <v>202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4"/>
      <c r="BZ102" s="65" t="s">
        <v>203</v>
      </c>
      <c r="CA102" s="66"/>
      <c r="CB102" s="66"/>
      <c r="CC102" s="66"/>
      <c r="CD102" s="66"/>
      <c r="CE102" s="66"/>
      <c r="CF102" s="66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233">
        <f>CR103-CR105</f>
        <v>0</v>
      </c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>
        <f>DJ103-DJ105</f>
        <v>0</v>
      </c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33"/>
      <c r="DW102" s="233"/>
      <c r="DX102" s="233"/>
      <c r="DY102" s="233"/>
      <c r="DZ102" s="233"/>
      <c r="EA102" s="233"/>
      <c r="EB102" s="233">
        <f>EB103-EB105</f>
        <v>0</v>
      </c>
      <c r="EC102" s="233"/>
      <c r="ED102" s="233"/>
      <c r="EE102" s="233"/>
      <c r="EF102" s="233"/>
      <c r="EG102" s="233"/>
      <c r="EH102" s="233"/>
      <c r="EI102" s="233"/>
      <c r="EJ102" s="233"/>
      <c r="EK102" s="233"/>
      <c r="EL102" s="233"/>
      <c r="EM102" s="233"/>
      <c r="EN102" s="233"/>
      <c r="EO102" s="233"/>
      <c r="EP102" s="233"/>
      <c r="EQ102" s="233"/>
      <c r="ER102" s="233"/>
      <c r="ES102" s="233"/>
      <c r="ET102" s="233">
        <f>SUM(CR102:ES102)</f>
        <v>0</v>
      </c>
      <c r="EU102" s="233"/>
      <c r="EV102" s="233"/>
      <c r="EW102" s="233"/>
      <c r="EX102" s="233"/>
      <c r="EY102" s="233"/>
      <c r="EZ102" s="233"/>
      <c r="FA102" s="233"/>
      <c r="FB102" s="233"/>
      <c r="FC102" s="233"/>
      <c r="FD102" s="233"/>
      <c r="FE102" s="233"/>
      <c r="FF102" s="233"/>
      <c r="FG102" s="233"/>
      <c r="FH102" s="233"/>
      <c r="FI102" s="233"/>
      <c r="FJ102" s="233"/>
      <c r="FK102" s="234"/>
    </row>
    <row r="103" spans="1:194" ht="12" customHeight="1">
      <c r="A103" s="205" t="s">
        <v>23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6"/>
      <c r="BZ103" s="79" t="s">
        <v>206</v>
      </c>
      <c r="CA103" s="80"/>
      <c r="CB103" s="80"/>
      <c r="CC103" s="80"/>
      <c r="CD103" s="80"/>
      <c r="CE103" s="80"/>
      <c r="CF103" s="81"/>
      <c r="CG103" s="73" t="s">
        <v>208</v>
      </c>
      <c r="CH103" s="74"/>
      <c r="CI103" s="74"/>
      <c r="CJ103" s="74"/>
      <c r="CK103" s="74"/>
      <c r="CL103" s="74"/>
      <c r="CM103" s="74"/>
      <c r="CN103" s="74"/>
      <c r="CO103" s="74"/>
      <c r="CP103" s="74"/>
      <c r="CQ103" s="75"/>
      <c r="CR103" s="235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7"/>
      <c r="DJ103" s="235">
        <v>673670.52</v>
      </c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36"/>
      <c r="DW103" s="236"/>
      <c r="DX103" s="236"/>
      <c r="DY103" s="236"/>
      <c r="DZ103" s="236"/>
      <c r="EA103" s="237"/>
      <c r="EB103" s="235"/>
      <c r="EC103" s="236"/>
      <c r="ED103" s="236"/>
      <c r="EE103" s="236"/>
      <c r="EF103" s="236"/>
      <c r="EG103" s="236"/>
      <c r="EH103" s="236"/>
      <c r="EI103" s="236"/>
      <c r="EJ103" s="236"/>
      <c r="EK103" s="236"/>
      <c r="EL103" s="236"/>
      <c r="EM103" s="236"/>
      <c r="EN103" s="236"/>
      <c r="EO103" s="236"/>
      <c r="EP103" s="236"/>
      <c r="EQ103" s="236"/>
      <c r="ER103" s="236"/>
      <c r="ES103" s="237"/>
      <c r="ET103" s="241">
        <f>SUM(CR103:ES104)</f>
        <v>673670.52</v>
      </c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3"/>
    </row>
    <row r="104" spans="1:194" ht="12" customHeight="1">
      <c r="A104" s="209" t="s">
        <v>204</v>
      </c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10"/>
      <c r="BZ104" s="82"/>
      <c r="CA104" s="83"/>
      <c r="CB104" s="83"/>
      <c r="CC104" s="83"/>
      <c r="CD104" s="83"/>
      <c r="CE104" s="83"/>
      <c r="CF104" s="84"/>
      <c r="CG104" s="76"/>
      <c r="CH104" s="77"/>
      <c r="CI104" s="77"/>
      <c r="CJ104" s="77"/>
      <c r="CK104" s="77"/>
      <c r="CL104" s="77"/>
      <c r="CM104" s="77"/>
      <c r="CN104" s="77"/>
      <c r="CO104" s="77"/>
      <c r="CP104" s="77"/>
      <c r="CQ104" s="78"/>
      <c r="CR104" s="238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40"/>
      <c r="DJ104" s="238"/>
      <c r="DK104" s="239"/>
      <c r="DL104" s="239"/>
      <c r="DM104" s="239"/>
      <c r="DN104" s="239"/>
      <c r="DO104" s="239"/>
      <c r="DP104" s="239"/>
      <c r="DQ104" s="239"/>
      <c r="DR104" s="239"/>
      <c r="DS104" s="239"/>
      <c r="DT104" s="239"/>
      <c r="DU104" s="239"/>
      <c r="DV104" s="239"/>
      <c r="DW104" s="239"/>
      <c r="DX104" s="239"/>
      <c r="DY104" s="239"/>
      <c r="DZ104" s="239"/>
      <c r="EA104" s="240"/>
      <c r="EB104" s="238"/>
      <c r="EC104" s="239"/>
      <c r="ED104" s="239"/>
      <c r="EE104" s="239"/>
      <c r="EF104" s="239"/>
      <c r="EG104" s="239"/>
      <c r="EH104" s="239"/>
      <c r="EI104" s="239"/>
      <c r="EJ104" s="239"/>
      <c r="EK104" s="239"/>
      <c r="EL104" s="239"/>
      <c r="EM104" s="239"/>
      <c r="EN104" s="239"/>
      <c r="EO104" s="239"/>
      <c r="EP104" s="239"/>
      <c r="EQ104" s="239"/>
      <c r="ER104" s="239"/>
      <c r="ES104" s="240"/>
      <c r="ET104" s="244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6"/>
    </row>
    <row r="105" spans="1:194" ht="15" customHeight="1">
      <c r="A105" s="211" t="s">
        <v>205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2"/>
      <c r="BZ105" s="65" t="s">
        <v>207</v>
      </c>
      <c r="CA105" s="66"/>
      <c r="CB105" s="66"/>
      <c r="CC105" s="66"/>
      <c r="CD105" s="66"/>
      <c r="CE105" s="66"/>
      <c r="CF105" s="66"/>
      <c r="CG105" s="97" t="s">
        <v>208</v>
      </c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250"/>
      <c r="CS105" s="250"/>
      <c r="CT105" s="250"/>
      <c r="CU105" s="250"/>
      <c r="CV105" s="250"/>
      <c r="CW105" s="250"/>
      <c r="CX105" s="250"/>
      <c r="CY105" s="250"/>
      <c r="CZ105" s="250"/>
      <c r="DA105" s="250"/>
      <c r="DB105" s="250"/>
      <c r="DC105" s="250"/>
      <c r="DD105" s="250"/>
      <c r="DE105" s="250"/>
      <c r="DF105" s="250"/>
      <c r="DG105" s="250"/>
      <c r="DH105" s="250"/>
      <c r="DI105" s="250"/>
      <c r="DJ105" s="250">
        <v>673670.52</v>
      </c>
      <c r="DK105" s="250"/>
      <c r="DL105" s="250"/>
      <c r="DM105" s="250"/>
      <c r="DN105" s="250"/>
      <c r="DO105" s="250"/>
      <c r="DP105" s="250"/>
      <c r="DQ105" s="250"/>
      <c r="DR105" s="250"/>
      <c r="DS105" s="250"/>
      <c r="DT105" s="250"/>
      <c r="DU105" s="250"/>
      <c r="DV105" s="250"/>
      <c r="DW105" s="250"/>
      <c r="DX105" s="250"/>
      <c r="DY105" s="250"/>
      <c r="DZ105" s="250"/>
      <c r="EA105" s="250"/>
      <c r="EB105" s="250"/>
      <c r="EC105" s="250"/>
      <c r="ED105" s="250"/>
      <c r="EE105" s="250"/>
      <c r="EF105" s="250"/>
      <c r="EG105" s="250"/>
      <c r="EH105" s="250"/>
      <c r="EI105" s="250"/>
      <c r="EJ105" s="250"/>
      <c r="EK105" s="250"/>
      <c r="EL105" s="250"/>
      <c r="EM105" s="250"/>
      <c r="EN105" s="250"/>
      <c r="EO105" s="250"/>
      <c r="EP105" s="250"/>
      <c r="EQ105" s="250"/>
      <c r="ER105" s="250"/>
      <c r="ES105" s="250"/>
      <c r="ET105" s="233">
        <f>SUM(CR105:ES105)</f>
        <v>673670.52</v>
      </c>
      <c r="EU105" s="233"/>
      <c r="EV105" s="233"/>
      <c r="EW105" s="233"/>
      <c r="EX105" s="233"/>
      <c r="EY105" s="233"/>
      <c r="EZ105" s="233"/>
      <c r="FA105" s="233"/>
      <c r="FB105" s="233"/>
      <c r="FC105" s="233"/>
      <c r="FD105" s="233"/>
      <c r="FE105" s="233"/>
      <c r="FF105" s="233"/>
      <c r="FG105" s="233"/>
      <c r="FH105" s="233"/>
      <c r="FI105" s="233"/>
      <c r="FJ105" s="233"/>
      <c r="FK105" s="234"/>
    </row>
    <row r="106" spans="1:194" ht="15" customHeight="1">
      <c r="FJ106" s="42"/>
      <c r="FK106" s="41" t="s">
        <v>164</v>
      </c>
    </row>
    <row r="107" spans="1:194" s="12" customFormat="1" ht="33" customHeight="1">
      <c r="A107" s="161" t="s">
        <v>136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 t="s">
        <v>137</v>
      </c>
      <c r="CA107" s="123"/>
      <c r="CB107" s="123"/>
      <c r="CC107" s="123"/>
      <c r="CD107" s="123"/>
      <c r="CE107" s="123"/>
      <c r="CF107" s="123"/>
      <c r="CG107" s="123" t="s">
        <v>173</v>
      </c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253" t="s">
        <v>174</v>
      </c>
      <c r="CS107" s="253"/>
      <c r="CT107" s="253"/>
      <c r="CU107" s="253"/>
      <c r="CV107" s="253"/>
      <c r="CW107" s="253"/>
      <c r="CX107" s="253"/>
      <c r="CY107" s="253"/>
      <c r="CZ107" s="253"/>
      <c r="DA107" s="253"/>
      <c r="DB107" s="253"/>
      <c r="DC107" s="253"/>
      <c r="DD107" s="253"/>
      <c r="DE107" s="253"/>
      <c r="DF107" s="253"/>
      <c r="DG107" s="253"/>
      <c r="DH107" s="253"/>
      <c r="DI107" s="253"/>
      <c r="DJ107" s="253" t="s">
        <v>175</v>
      </c>
      <c r="DK107" s="253"/>
      <c r="DL107" s="253"/>
      <c r="DM107" s="253"/>
      <c r="DN107" s="253"/>
      <c r="DO107" s="253"/>
      <c r="DP107" s="253"/>
      <c r="DQ107" s="253"/>
      <c r="DR107" s="253"/>
      <c r="DS107" s="253"/>
      <c r="DT107" s="253"/>
      <c r="DU107" s="253"/>
      <c r="DV107" s="253"/>
      <c r="DW107" s="253"/>
      <c r="DX107" s="253"/>
      <c r="DY107" s="253"/>
      <c r="DZ107" s="253"/>
      <c r="EA107" s="253"/>
      <c r="EB107" s="253" t="s">
        <v>2</v>
      </c>
      <c r="EC107" s="253"/>
      <c r="ED107" s="253"/>
      <c r="EE107" s="253"/>
      <c r="EF107" s="253"/>
      <c r="EG107" s="253"/>
      <c r="EH107" s="253"/>
      <c r="EI107" s="253"/>
      <c r="EJ107" s="253"/>
      <c r="EK107" s="253"/>
      <c r="EL107" s="253"/>
      <c r="EM107" s="253"/>
      <c r="EN107" s="253"/>
      <c r="EO107" s="253"/>
      <c r="EP107" s="253"/>
      <c r="EQ107" s="253"/>
      <c r="ER107" s="253"/>
      <c r="ES107" s="253"/>
      <c r="ET107" s="253" t="s">
        <v>1</v>
      </c>
      <c r="EU107" s="253"/>
      <c r="EV107" s="253"/>
      <c r="EW107" s="253"/>
      <c r="EX107" s="253"/>
      <c r="EY107" s="253"/>
      <c r="EZ107" s="253"/>
      <c r="FA107" s="253"/>
      <c r="FB107" s="253"/>
      <c r="FC107" s="253"/>
      <c r="FD107" s="253"/>
      <c r="FE107" s="253"/>
      <c r="FF107" s="253"/>
      <c r="FG107" s="253"/>
      <c r="FH107" s="253"/>
      <c r="FI107" s="253"/>
      <c r="FJ107" s="253"/>
      <c r="FK107" s="256"/>
      <c r="FL107" s="39"/>
      <c r="FM107" s="39"/>
      <c r="FN107" s="39"/>
    </row>
    <row r="108" spans="1:194" s="13" customFormat="1" ht="12" customHeight="1" thickBot="1">
      <c r="A108" s="158">
        <v>1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98">
        <v>2</v>
      </c>
      <c r="CA108" s="98"/>
      <c r="CB108" s="98"/>
      <c r="CC108" s="98"/>
      <c r="CD108" s="98"/>
      <c r="CE108" s="98"/>
      <c r="CF108" s="98"/>
      <c r="CG108" s="98">
        <v>3</v>
      </c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255">
        <v>4</v>
      </c>
      <c r="CS108" s="255"/>
      <c r="CT108" s="255"/>
      <c r="CU108" s="255"/>
      <c r="CV108" s="255"/>
      <c r="CW108" s="255"/>
      <c r="CX108" s="2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>
        <v>5</v>
      </c>
      <c r="DK108" s="255"/>
      <c r="DL108" s="255"/>
      <c r="DM108" s="255"/>
      <c r="DN108" s="255"/>
      <c r="DO108" s="255"/>
      <c r="DP108" s="255"/>
      <c r="DQ108" s="255"/>
      <c r="DR108" s="255"/>
      <c r="DS108" s="255"/>
      <c r="DT108" s="255"/>
      <c r="DU108" s="255"/>
      <c r="DV108" s="255"/>
      <c r="DW108" s="255"/>
      <c r="DX108" s="255"/>
      <c r="DY108" s="255"/>
      <c r="DZ108" s="255"/>
      <c r="EA108" s="255"/>
      <c r="EB108" s="255">
        <v>6</v>
      </c>
      <c r="EC108" s="255"/>
      <c r="ED108" s="255"/>
      <c r="EE108" s="255"/>
      <c r="EF108" s="255"/>
      <c r="EG108" s="255"/>
      <c r="EH108" s="255"/>
      <c r="EI108" s="255"/>
      <c r="EJ108" s="255"/>
      <c r="EK108" s="255"/>
      <c r="EL108" s="255"/>
      <c r="EM108" s="255"/>
      <c r="EN108" s="255"/>
      <c r="EO108" s="255"/>
      <c r="EP108" s="255"/>
      <c r="EQ108" s="255"/>
      <c r="ER108" s="255"/>
      <c r="ES108" s="255"/>
      <c r="ET108" s="255">
        <v>7</v>
      </c>
      <c r="EU108" s="255"/>
      <c r="EV108" s="255"/>
      <c r="EW108" s="255"/>
      <c r="EX108" s="255"/>
      <c r="EY108" s="255"/>
      <c r="EZ108" s="255"/>
      <c r="FA108" s="255"/>
      <c r="FB108" s="255"/>
      <c r="FC108" s="255"/>
      <c r="FD108" s="255"/>
      <c r="FE108" s="255"/>
      <c r="FF108" s="255"/>
      <c r="FG108" s="255"/>
      <c r="FH108" s="255"/>
      <c r="FI108" s="255"/>
      <c r="FJ108" s="255"/>
      <c r="FK108" s="269"/>
      <c r="FL108" s="40"/>
      <c r="FM108" s="40"/>
      <c r="FN108" s="40"/>
    </row>
    <row r="109" spans="1:194" ht="25.5" customHeight="1">
      <c r="A109" s="207" t="s">
        <v>98</v>
      </c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8"/>
      <c r="BZ109" s="138" t="s">
        <v>95</v>
      </c>
      <c r="CA109" s="139"/>
      <c r="CB109" s="139"/>
      <c r="CC109" s="139"/>
      <c r="CD109" s="139"/>
      <c r="CE109" s="139"/>
      <c r="CF109" s="139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254">
        <f>CR110-CR138</f>
        <v>534.27000000000407</v>
      </c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>
        <f>DJ110-DJ138</f>
        <v>-180664.21999999974</v>
      </c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>
        <f>EB110-EB138</f>
        <v>0</v>
      </c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>
        <f>SUM(CR109:ES109)</f>
        <v>-180129.94999999972</v>
      </c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  <c r="FF109" s="254"/>
      <c r="FG109" s="254"/>
      <c r="FH109" s="254"/>
      <c r="FI109" s="254"/>
      <c r="FJ109" s="254"/>
      <c r="FK109" s="270"/>
    </row>
    <row r="110" spans="1:194" ht="23.25" customHeight="1">
      <c r="A110" s="124" t="s">
        <v>235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5"/>
      <c r="BZ110" s="65" t="s">
        <v>101</v>
      </c>
      <c r="CA110" s="66"/>
      <c r="CB110" s="66"/>
      <c r="CC110" s="66"/>
      <c r="CD110" s="66"/>
      <c r="CE110" s="66"/>
      <c r="CF110" s="66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233">
        <f>CR111+CR115+CR119+CR123+CR127+CR131</f>
        <v>-106709.73000000001</v>
      </c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>
        <f>DJ111+DJ115+DJ119+DJ123+DJ127+DJ131</f>
        <v>-137033.99000000115</v>
      </c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33"/>
      <c r="DW110" s="233"/>
      <c r="DX110" s="233"/>
      <c r="DY110" s="233"/>
      <c r="DZ110" s="233"/>
      <c r="EA110" s="233"/>
      <c r="EB110" s="233">
        <f>EB111+EB115+EB119+EB123+EB127+EB131</f>
        <v>0</v>
      </c>
      <c r="EC110" s="233"/>
      <c r="ED110" s="233"/>
      <c r="EE110" s="233"/>
      <c r="EF110" s="233"/>
      <c r="EG110" s="233"/>
      <c r="EH110" s="233"/>
      <c r="EI110" s="233"/>
      <c r="EJ110" s="233"/>
      <c r="EK110" s="233"/>
      <c r="EL110" s="233"/>
      <c r="EM110" s="233"/>
      <c r="EN110" s="233"/>
      <c r="EO110" s="233"/>
      <c r="EP110" s="233"/>
      <c r="EQ110" s="233"/>
      <c r="ER110" s="233"/>
      <c r="ES110" s="233"/>
      <c r="ET110" s="233">
        <f>SUM(CR110:ES110)</f>
        <v>-243743.72000000117</v>
      </c>
      <c r="EU110" s="233"/>
      <c r="EV110" s="233"/>
      <c r="EW110" s="233"/>
      <c r="EX110" s="233"/>
      <c r="EY110" s="233"/>
      <c r="EZ110" s="233"/>
      <c r="FA110" s="233"/>
      <c r="FB110" s="233"/>
      <c r="FC110" s="233"/>
      <c r="FD110" s="233"/>
      <c r="FE110" s="233"/>
      <c r="FF110" s="233"/>
      <c r="FG110" s="233"/>
      <c r="FH110" s="233"/>
      <c r="FI110" s="233"/>
      <c r="FJ110" s="233"/>
      <c r="FK110" s="234"/>
      <c r="FM110" s="229"/>
      <c r="FN110" s="229"/>
      <c r="FO110" s="229"/>
      <c r="FP110" s="229"/>
      <c r="FQ110" s="229"/>
      <c r="FR110" s="229"/>
      <c r="FS110" s="229"/>
      <c r="FT110" s="229"/>
      <c r="FU110" s="229"/>
      <c r="FV110" s="229"/>
      <c r="FW110" s="229"/>
      <c r="FX110" s="229"/>
      <c r="FY110" s="229"/>
      <c r="FZ110" s="47"/>
      <c r="GA110" s="229"/>
      <c r="GB110" s="229"/>
      <c r="GC110" s="229"/>
      <c r="GD110" s="229"/>
      <c r="GE110" s="229"/>
      <c r="GF110" s="229"/>
      <c r="GG110" s="229"/>
      <c r="GH110" s="229"/>
      <c r="GI110" s="229"/>
      <c r="GJ110" s="229"/>
      <c r="GK110" s="229"/>
      <c r="GL110" s="229"/>
    </row>
    <row r="111" spans="1:194" ht="15" customHeight="1">
      <c r="A111" s="126" t="s">
        <v>209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7"/>
      <c r="BZ111" s="65" t="s">
        <v>102</v>
      </c>
      <c r="CA111" s="66"/>
      <c r="CB111" s="66"/>
      <c r="CC111" s="66"/>
      <c r="CD111" s="66"/>
      <c r="CE111" s="66"/>
      <c r="CF111" s="66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233">
        <f>CR112-CR114</f>
        <v>0</v>
      </c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3"/>
      <c r="DD111" s="233"/>
      <c r="DE111" s="233"/>
      <c r="DF111" s="233"/>
      <c r="DG111" s="233"/>
      <c r="DH111" s="233"/>
      <c r="DI111" s="233"/>
      <c r="DJ111" s="233">
        <f>DJ112-DJ114</f>
        <v>-36517.400000000373</v>
      </c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33"/>
      <c r="DW111" s="233"/>
      <c r="DX111" s="233"/>
      <c r="DY111" s="233"/>
      <c r="DZ111" s="233"/>
      <c r="EA111" s="233"/>
      <c r="EB111" s="233">
        <f>EB112-EB114</f>
        <v>0</v>
      </c>
      <c r="EC111" s="233"/>
      <c r="ED111" s="233"/>
      <c r="EE111" s="233"/>
      <c r="EF111" s="233"/>
      <c r="EG111" s="233"/>
      <c r="EH111" s="233"/>
      <c r="EI111" s="233"/>
      <c r="EJ111" s="233"/>
      <c r="EK111" s="233"/>
      <c r="EL111" s="233"/>
      <c r="EM111" s="233"/>
      <c r="EN111" s="233"/>
      <c r="EO111" s="233"/>
      <c r="EP111" s="233"/>
      <c r="EQ111" s="233"/>
      <c r="ER111" s="233"/>
      <c r="ES111" s="233"/>
      <c r="ET111" s="233">
        <f>SUM(CR111:ES111)</f>
        <v>-36517.400000000373</v>
      </c>
      <c r="EU111" s="233"/>
      <c r="EV111" s="233"/>
      <c r="EW111" s="233"/>
      <c r="EX111" s="233"/>
      <c r="EY111" s="233"/>
      <c r="EZ111" s="233"/>
      <c r="FA111" s="233"/>
      <c r="FB111" s="233"/>
      <c r="FC111" s="233"/>
      <c r="FD111" s="233"/>
      <c r="FE111" s="233"/>
      <c r="FF111" s="233"/>
      <c r="FG111" s="233"/>
      <c r="FH111" s="233"/>
      <c r="FI111" s="233"/>
      <c r="FJ111" s="233"/>
      <c r="FK111" s="234"/>
      <c r="FM111" s="32" t="s">
        <v>258</v>
      </c>
    </row>
    <row r="112" spans="1:194" ht="12" customHeight="1">
      <c r="A112" s="128" t="s">
        <v>23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9"/>
      <c r="BZ112" s="79" t="s">
        <v>103</v>
      </c>
      <c r="CA112" s="80"/>
      <c r="CB112" s="80"/>
      <c r="CC112" s="80"/>
      <c r="CD112" s="80"/>
      <c r="CE112" s="80"/>
      <c r="CF112" s="81"/>
      <c r="CG112" s="73">
        <v>510</v>
      </c>
      <c r="CH112" s="74"/>
      <c r="CI112" s="74"/>
      <c r="CJ112" s="74"/>
      <c r="CK112" s="74"/>
      <c r="CL112" s="74"/>
      <c r="CM112" s="74"/>
      <c r="CN112" s="74"/>
      <c r="CO112" s="74"/>
      <c r="CP112" s="74"/>
      <c r="CQ112" s="75"/>
      <c r="CR112" s="235">
        <v>90479.7</v>
      </c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7"/>
      <c r="DJ112" s="235">
        <v>8233234.2699999996</v>
      </c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36"/>
      <c r="DX112" s="236"/>
      <c r="DY112" s="236"/>
      <c r="DZ112" s="236"/>
      <c r="EA112" s="237"/>
      <c r="EB112" s="235"/>
      <c r="EC112" s="236"/>
      <c r="ED112" s="236"/>
      <c r="EE112" s="236"/>
      <c r="EF112" s="236"/>
      <c r="EG112" s="236"/>
      <c r="EH112" s="236"/>
      <c r="EI112" s="236"/>
      <c r="EJ112" s="236"/>
      <c r="EK112" s="236"/>
      <c r="EL112" s="236"/>
      <c r="EM112" s="236"/>
      <c r="EN112" s="236"/>
      <c r="EO112" s="236"/>
      <c r="EP112" s="236"/>
      <c r="EQ112" s="236"/>
      <c r="ER112" s="236"/>
      <c r="ES112" s="237"/>
      <c r="ET112" s="241">
        <f>SUM(CR112:ES113)</f>
        <v>8323713.9699999997</v>
      </c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3"/>
    </row>
    <row r="113" spans="1:194" ht="12" customHeight="1">
      <c r="A113" s="196" t="s">
        <v>210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7"/>
      <c r="BZ113" s="82"/>
      <c r="CA113" s="83"/>
      <c r="CB113" s="83"/>
      <c r="CC113" s="83"/>
      <c r="CD113" s="83"/>
      <c r="CE113" s="83"/>
      <c r="CF113" s="84"/>
      <c r="CG113" s="76"/>
      <c r="CH113" s="77"/>
      <c r="CI113" s="77"/>
      <c r="CJ113" s="77"/>
      <c r="CK113" s="77"/>
      <c r="CL113" s="77"/>
      <c r="CM113" s="77"/>
      <c r="CN113" s="77"/>
      <c r="CO113" s="77"/>
      <c r="CP113" s="77"/>
      <c r="CQ113" s="78"/>
      <c r="CR113" s="238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40"/>
      <c r="DJ113" s="238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40"/>
      <c r="EB113" s="238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40"/>
      <c r="ET113" s="244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6"/>
      <c r="FM113" s="230" t="s">
        <v>259</v>
      </c>
      <c r="FN113" s="230"/>
      <c r="FO113" s="230"/>
      <c r="FP113" s="230"/>
      <c r="FQ113" s="230"/>
      <c r="FR113" s="230"/>
      <c r="FS113" s="230"/>
      <c r="FT113" s="230"/>
      <c r="FU113" s="230"/>
      <c r="FV113" s="230"/>
      <c r="FW113" s="230"/>
      <c r="FX113" s="230"/>
      <c r="FY113" s="230"/>
      <c r="FZ113" s="230"/>
      <c r="GA113" s="230"/>
      <c r="GB113" s="230"/>
      <c r="GC113" s="230"/>
      <c r="GD113" s="230"/>
      <c r="GE113" s="230"/>
      <c r="GF113" s="230"/>
      <c r="GG113" s="230"/>
      <c r="GH113" s="230"/>
      <c r="GI113" s="230"/>
      <c r="GJ113" s="230"/>
      <c r="GK113" s="230"/>
      <c r="GL113" s="230"/>
    </row>
    <row r="114" spans="1:194" ht="15" customHeight="1">
      <c r="A114" s="135" t="s">
        <v>211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6"/>
      <c r="BZ114" s="65" t="s">
        <v>104</v>
      </c>
      <c r="CA114" s="66"/>
      <c r="CB114" s="66"/>
      <c r="CC114" s="66"/>
      <c r="CD114" s="66"/>
      <c r="CE114" s="66"/>
      <c r="CF114" s="66"/>
      <c r="CG114" s="97">
        <v>610</v>
      </c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250">
        <v>90479.7</v>
      </c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>
        <v>8269751.6699999999</v>
      </c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33">
        <f>SUM(CR114:ES114)</f>
        <v>8360231.3700000001</v>
      </c>
      <c r="EU114" s="233"/>
      <c r="EV114" s="233"/>
      <c r="EW114" s="233"/>
      <c r="EX114" s="233"/>
      <c r="EY114" s="233"/>
      <c r="EZ114" s="233"/>
      <c r="FA114" s="233"/>
      <c r="FB114" s="233"/>
      <c r="FC114" s="233"/>
      <c r="FD114" s="233"/>
      <c r="FE114" s="233"/>
      <c r="FF114" s="233"/>
      <c r="FG114" s="233"/>
      <c r="FH114" s="233"/>
      <c r="FI114" s="233"/>
      <c r="FJ114" s="233"/>
      <c r="FK114" s="234"/>
      <c r="FM114" s="230"/>
      <c r="FN114" s="230"/>
      <c r="FO114" s="230"/>
      <c r="FP114" s="230"/>
      <c r="FQ114" s="230"/>
      <c r="FR114" s="230"/>
      <c r="FS114" s="230"/>
      <c r="FT114" s="230"/>
      <c r="FU114" s="230"/>
      <c r="FV114" s="230"/>
      <c r="FW114" s="230"/>
      <c r="FX114" s="230"/>
      <c r="FY114" s="230"/>
      <c r="FZ114" s="230"/>
      <c r="GA114" s="230"/>
      <c r="GB114" s="230"/>
      <c r="GC114" s="230"/>
      <c r="GD114" s="230"/>
      <c r="GE114" s="230"/>
      <c r="GF114" s="230"/>
      <c r="GG114" s="230"/>
      <c r="GH114" s="230"/>
      <c r="GI114" s="230"/>
      <c r="GJ114" s="230"/>
      <c r="GK114" s="230"/>
      <c r="GL114" s="230"/>
    </row>
    <row r="115" spans="1:194" ht="15" customHeight="1">
      <c r="A115" s="126" t="s">
        <v>212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7"/>
      <c r="BZ115" s="65" t="s">
        <v>105</v>
      </c>
      <c r="CA115" s="66"/>
      <c r="CB115" s="66"/>
      <c r="CC115" s="66"/>
      <c r="CD115" s="66"/>
      <c r="CE115" s="66"/>
      <c r="CF115" s="66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233">
        <f>CR116-CR118</f>
        <v>0</v>
      </c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>
        <f>DJ116-DJ118</f>
        <v>0</v>
      </c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33"/>
      <c r="DW115" s="233"/>
      <c r="DX115" s="233"/>
      <c r="DY115" s="233"/>
      <c r="DZ115" s="233"/>
      <c r="EA115" s="233"/>
      <c r="EB115" s="233">
        <f>EB116-EB118</f>
        <v>0</v>
      </c>
      <c r="EC115" s="233"/>
      <c r="ED115" s="233"/>
      <c r="EE115" s="233"/>
      <c r="EF115" s="233"/>
      <c r="EG115" s="233"/>
      <c r="EH115" s="233"/>
      <c r="EI115" s="233"/>
      <c r="EJ115" s="233"/>
      <c r="EK115" s="233"/>
      <c r="EL115" s="233"/>
      <c r="EM115" s="233"/>
      <c r="EN115" s="233"/>
      <c r="EO115" s="233"/>
      <c r="EP115" s="233"/>
      <c r="EQ115" s="233"/>
      <c r="ER115" s="233"/>
      <c r="ES115" s="233"/>
      <c r="ET115" s="233">
        <f>SUM(CR115:ES115)</f>
        <v>0</v>
      </c>
      <c r="EU115" s="233"/>
      <c r="EV115" s="233"/>
      <c r="EW115" s="233"/>
      <c r="EX115" s="233"/>
      <c r="EY115" s="233"/>
      <c r="EZ115" s="233"/>
      <c r="FA115" s="233"/>
      <c r="FB115" s="233"/>
      <c r="FC115" s="233"/>
      <c r="FD115" s="233"/>
      <c r="FE115" s="233"/>
      <c r="FF115" s="233"/>
      <c r="FG115" s="233"/>
      <c r="FH115" s="233"/>
      <c r="FI115" s="233"/>
      <c r="FJ115" s="233"/>
      <c r="FK115" s="234"/>
      <c r="FM115" s="230"/>
      <c r="FN115" s="230"/>
      <c r="FO115" s="230"/>
      <c r="FP115" s="230"/>
      <c r="FQ115" s="230"/>
      <c r="FR115" s="230"/>
      <c r="FS115" s="230"/>
      <c r="FT115" s="230"/>
      <c r="FU115" s="230"/>
      <c r="FV115" s="230"/>
      <c r="FW115" s="230"/>
      <c r="FX115" s="230"/>
      <c r="FY115" s="230"/>
      <c r="FZ115" s="230"/>
      <c r="GA115" s="230"/>
      <c r="GB115" s="230"/>
      <c r="GC115" s="230"/>
      <c r="GD115" s="230"/>
      <c r="GE115" s="230"/>
      <c r="GF115" s="230"/>
      <c r="GG115" s="230"/>
      <c r="GH115" s="230"/>
      <c r="GI115" s="230"/>
      <c r="GJ115" s="230"/>
      <c r="GK115" s="230"/>
      <c r="GL115" s="230"/>
    </row>
    <row r="116" spans="1:194" ht="12" customHeight="1">
      <c r="A116" s="128" t="s">
        <v>23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9"/>
      <c r="BZ116" s="79" t="s">
        <v>106</v>
      </c>
      <c r="CA116" s="80"/>
      <c r="CB116" s="80"/>
      <c r="CC116" s="80"/>
      <c r="CD116" s="80"/>
      <c r="CE116" s="80"/>
      <c r="CF116" s="81"/>
      <c r="CG116" s="73">
        <v>520</v>
      </c>
      <c r="CH116" s="74"/>
      <c r="CI116" s="74"/>
      <c r="CJ116" s="74"/>
      <c r="CK116" s="74"/>
      <c r="CL116" s="74"/>
      <c r="CM116" s="74"/>
      <c r="CN116" s="74"/>
      <c r="CO116" s="74"/>
      <c r="CP116" s="74"/>
      <c r="CQ116" s="75"/>
      <c r="CR116" s="235"/>
      <c r="CS116" s="236"/>
      <c r="CT116" s="236"/>
      <c r="CU116" s="236"/>
      <c r="CV116" s="236"/>
      <c r="CW116" s="236"/>
      <c r="CX116" s="236"/>
      <c r="CY116" s="236"/>
      <c r="CZ116" s="236"/>
      <c r="DA116" s="236"/>
      <c r="DB116" s="236"/>
      <c r="DC116" s="236"/>
      <c r="DD116" s="236"/>
      <c r="DE116" s="236"/>
      <c r="DF116" s="236"/>
      <c r="DG116" s="236"/>
      <c r="DH116" s="236"/>
      <c r="DI116" s="237"/>
      <c r="DJ116" s="235"/>
      <c r="DK116" s="236"/>
      <c r="DL116" s="236"/>
      <c r="DM116" s="236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6"/>
      <c r="DX116" s="236"/>
      <c r="DY116" s="236"/>
      <c r="DZ116" s="236"/>
      <c r="EA116" s="237"/>
      <c r="EB116" s="235"/>
      <c r="EC116" s="236"/>
      <c r="ED116" s="236"/>
      <c r="EE116" s="236"/>
      <c r="EF116" s="236"/>
      <c r="EG116" s="236"/>
      <c r="EH116" s="236"/>
      <c r="EI116" s="236"/>
      <c r="EJ116" s="236"/>
      <c r="EK116" s="236"/>
      <c r="EL116" s="236"/>
      <c r="EM116" s="236"/>
      <c r="EN116" s="236"/>
      <c r="EO116" s="236"/>
      <c r="EP116" s="236"/>
      <c r="EQ116" s="236"/>
      <c r="ER116" s="236"/>
      <c r="ES116" s="237"/>
      <c r="ET116" s="241">
        <f>SUM(CR116:ES117)</f>
        <v>0</v>
      </c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3"/>
    </row>
    <row r="117" spans="1:194" ht="12" customHeight="1">
      <c r="A117" s="209" t="s">
        <v>213</v>
      </c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10"/>
      <c r="BZ117" s="82"/>
      <c r="CA117" s="83"/>
      <c r="CB117" s="83"/>
      <c r="CC117" s="83"/>
      <c r="CD117" s="83"/>
      <c r="CE117" s="83"/>
      <c r="CF117" s="84"/>
      <c r="CG117" s="76"/>
      <c r="CH117" s="77"/>
      <c r="CI117" s="77"/>
      <c r="CJ117" s="77"/>
      <c r="CK117" s="77"/>
      <c r="CL117" s="77"/>
      <c r="CM117" s="77"/>
      <c r="CN117" s="77"/>
      <c r="CO117" s="77"/>
      <c r="CP117" s="77"/>
      <c r="CQ117" s="78"/>
      <c r="CR117" s="238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40"/>
      <c r="DJ117" s="238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40"/>
      <c r="EB117" s="238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40"/>
      <c r="ET117" s="244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6"/>
    </row>
    <row r="118" spans="1:194" ht="15" customHeight="1">
      <c r="A118" s="211" t="s">
        <v>214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2"/>
      <c r="BZ118" s="65" t="s">
        <v>107</v>
      </c>
      <c r="CA118" s="66"/>
      <c r="CB118" s="66"/>
      <c r="CC118" s="66"/>
      <c r="CD118" s="66"/>
      <c r="CE118" s="66"/>
      <c r="CF118" s="66"/>
      <c r="CG118" s="97">
        <v>620</v>
      </c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250"/>
      <c r="CS118" s="250"/>
      <c r="CT118" s="250"/>
      <c r="CU118" s="250"/>
      <c r="CV118" s="250"/>
      <c r="CW118" s="250"/>
      <c r="CX118" s="250"/>
      <c r="CY118" s="250"/>
      <c r="CZ118" s="250"/>
      <c r="DA118" s="250"/>
      <c r="DB118" s="250"/>
      <c r="DC118" s="250"/>
      <c r="DD118" s="250"/>
      <c r="DE118" s="250"/>
      <c r="DF118" s="250"/>
      <c r="DG118" s="250"/>
      <c r="DH118" s="250"/>
      <c r="DI118" s="250"/>
      <c r="DJ118" s="250"/>
      <c r="DK118" s="250"/>
      <c r="DL118" s="250"/>
      <c r="DM118" s="250"/>
      <c r="DN118" s="250"/>
      <c r="DO118" s="250"/>
      <c r="DP118" s="250"/>
      <c r="DQ118" s="250"/>
      <c r="DR118" s="250"/>
      <c r="DS118" s="250"/>
      <c r="DT118" s="250"/>
      <c r="DU118" s="250"/>
      <c r="DV118" s="250"/>
      <c r="DW118" s="250"/>
      <c r="DX118" s="250"/>
      <c r="DY118" s="250"/>
      <c r="DZ118" s="250"/>
      <c r="EA118" s="250"/>
      <c r="EB118" s="250"/>
      <c r="EC118" s="250"/>
      <c r="ED118" s="250"/>
      <c r="EE118" s="250"/>
      <c r="EF118" s="250"/>
      <c r="EG118" s="250"/>
      <c r="EH118" s="250"/>
      <c r="EI118" s="250"/>
      <c r="EJ118" s="250"/>
      <c r="EK118" s="250"/>
      <c r="EL118" s="250"/>
      <c r="EM118" s="250"/>
      <c r="EN118" s="250"/>
      <c r="EO118" s="250"/>
      <c r="EP118" s="250"/>
      <c r="EQ118" s="250"/>
      <c r="ER118" s="250"/>
      <c r="ES118" s="250"/>
      <c r="ET118" s="233">
        <f>SUM(CR118:ES118)</f>
        <v>0</v>
      </c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4"/>
    </row>
    <row r="119" spans="1:194" ht="15" customHeight="1">
      <c r="A119" s="126" t="s">
        <v>96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7"/>
      <c r="BZ119" s="65" t="s">
        <v>108</v>
      </c>
      <c r="CA119" s="66"/>
      <c r="CB119" s="66"/>
      <c r="CC119" s="66"/>
      <c r="CD119" s="66"/>
      <c r="CE119" s="66"/>
      <c r="CF119" s="66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233">
        <f>CR120-CR122</f>
        <v>0</v>
      </c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>
        <f>DJ120-DJ122</f>
        <v>0</v>
      </c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>
        <f>EB120-EB122</f>
        <v>0</v>
      </c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>
        <f>SUM(CR119:ES119)</f>
        <v>0</v>
      </c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4"/>
    </row>
    <row r="120" spans="1:194" ht="12" customHeight="1">
      <c r="A120" s="128" t="s">
        <v>23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9"/>
      <c r="BZ120" s="79" t="s">
        <v>109</v>
      </c>
      <c r="CA120" s="80"/>
      <c r="CB120" s="80"/>
      <c r="CC120" s="80"/>
      <c r="CD120" s="80"/>
      <c r="CE120" s="80"/>
      <c r="CF120" s="81"/>
      <c r="CG120" s="73">
        <v>530</v>
      </c>
      <c r="CH120" s="74"/>
      <c r="CI120" s="74"/>
      <c r="CJ120" s="74"/>
      <c r="CK120" s="74"/>
      <c r="CL120" s="74"/>
      <c r="CM120" s="74"/>
      <c r="CN120" s="74"/>
      <c r="CO120" s="74"/>
      <c r="CP120" s="74"/>
      <c r="CQ120" s="75"/>
      <c r="CR120" s="235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7"/>
      <c r="DJ120" s="235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36"/>
      <c r="DX120" s="236"/>
      <c r="DY120" s="236"/>
      <c r="DZ120" s="236"/>
      <c r="EA120" s="237"/>
      <c r="EB120" s="235"/>
      <c r="EC120" s="236"/>
      <c r="ED120" s="236"/>
      <c r="EE120" s="236"/>
      <c r="EF120" s="236"/>
      <c r="EG120" s="236"/>
      <c r="EH120" s="236"/>
      <c r="EI120" s="236"/>
      <c r="EJ120" s="236"/>
      <c r="EK120" s="236"/>
      <c r="EL120" s="236"/>
      <c r="EM120" s="236"/>
      <c r="EN120" s="236"/>
      <c r="EO120" s="236"/>
      <c r="EP120" s="236"/>
      <c r="EQ120" s="236"/>
      <c r="ER120" s="236"/>
      <c r="ES120" s="237"/>
      <c r="ET120" s="241">
        <f>SUM(CR120:ES121)</f>
        <v>0</v>
      </c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3"/>
    </row>
    <row r="121" spans="1:194" ht="12" customHeight="1">
      <c r="A121" s="196" t="s">
        <v>99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7"/>
      <c r="BZ121" s="82"/>
      <c r="CA121" s="83"/>
      <c r="CB121" s="83"/>
      <c r="CC121" s="83"/>
      <c r="CD121" s="83"/>
      <c r="CE121" s="83"/>
      <c r="CF121" s="84"/>
      <c r="CG121" s="76"/>
      <c r="CH121" s="77"/>
      <c r="CI121" s="77"/>
      <c r="CJ121" s="77"/>
      <c r="CK121" s="77"/>
      <c r="CL121" s="77"/>
      <c r="CM121" s="77"/>
      <c r="CN121" s="77"/>
      <c r="CO121" s="77"/>
      <c r="CP121" s="77"/>
      <c r="CQ121" s="78"/>
      <c r="CR121" s="238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0"/>
      <c r="DJ121" s="238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40"/>
      <c r="EB121" s="238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40"/>
      <c r="ET121" s="244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6"/>
    </row>
    <row r="122" spans="1:194" ht="15" customHeight="1">
      <c r="A122" s="135" t="s">
        <v>100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6"/>
      <c r="BZ122" s="65" t="s">
        <v>110</v>
      </c>
      <c r="CA122" s="66"/>
      <c r="CB122" s="66"/>
      <c r="CC122" s="66"/>
      <c r="CD122" s="66"/>
      <c r="CE122" s="66"/>
      <c r="CF122" s="66"/>
      <c r="CG122" s="97">
        <v>630</v>
      </c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250"/>
      <c r="CS122" s="250"/>
      <c r="CT122" s="250"/>
      <c r="CU122" s="250"/>
      <c r="CV122" s="250"/>
      <c r="CW122" s="250"/>
      <c r="CX122" s="250"/>
      <c r="CY122" s="250"/>
      <c r="CZ122" s="250"/>
      <c r="DA122" s="250"/>
      <c r="DB122" s="250"/>
      <c r="DC122" s="250"/>
      <c r="DD122" s="250"/>
      <c r="DE122" s="250"/>
      <c r="DF122" s="250"/>
      <c r="DG122" s="250"/>
      <c r="DH122" s="250"/>
      <c r="DI122" s="250"/>
      <c r="DJ122" s="250"/>
      <c r="DK122" s="250"/>
      <c r="DL122" s="250"/>
      <c r="DM122" s="250"/>
      <c r="DN122" s="250"/>
      <c r="DO122" s="250"/>
      <c r="DP122" s="250"/>
      <c r="DQ122" s="250"/>
      <c r="DR122" s="250"/>
      <c r="DS122" s="250"/>
      <c r="DT122" s="250"/>
      <c r="DU122" s="250"/>
      <c r="DV122" s="250"/>
      <c r="DW122" s="250"/>
      <c r="DX122" s="250"/>
      <c r="DY122" s="250"/>
      <c r="DZ122" s="250"/>
      <c r="EA122" s="250"/>
      <c r="EB122" s="250"/>
      <c r="EC122" s="250"/>
      <c r="ED122" s="250"/>
      <c r="EE122" s="250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33">
        <f>SUM(CR122:ES122)</f>
        <v>0</v>
      </c>
      <c r="EU122" s="233"/>
      <c r="EV122" s="233"/>
      <c r="EW122" s="233"/>
      <c r="EX122" s="233"/>
      <c r="EY122" s="233"/>
      <c r="EZ122" s="233"/>
      <c r="FA122" s="233"/>
      <c r="FB122" s="233"/>
      <c r="FC122" s="233"/>
      <c r="FD122" s="233"/>
      <c r="FE122" s="233"/>
      <c r="FF122" s="233"/>
      <c r="FG122" s="233"/>
      <c r="FH122" s="233"/>
      <c r="FI122" s="233"/>
      <c r="FJ122" s="233"/>
      <c r="FK122" s="234"/>
    </row>
    <row r="123" spans="1:194" ht="15" customHeight="1">
      <c r="A123" s="126" t="s">
        <v>215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7"/>
      <c r="BZ123" s="65" t="s">
        <v>111</v>
      </c>
      <c r="CA123" s="66"/>
      <c r="CB123" s="66"/>
      <c r="CC123" s="66"/>
      <c r="CD123" s="66"/>
      <c r="CE123" s="66"/>
      <c r="CF123" s="66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233">
        <f>CR124-CR126</f>
        <v>0</v>
      </c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>
        <f>DJ124-DJ126</f>
        <v>0</v>
      </c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33"/>
      <c r="DX123" s="233"/>
      <c r="DY123" s="233"/>
      <c r="DZ123" s="233"/>
      <c r="EA123" s="233"/>
      <c r="EB123" s="233">
        <f>EB124-EB126</f>
        <v>0</v>
      </c>
      <c r="EC123" s="233"/>
      <c r="ED123" s="233"/>
      <c r="EE123" s="233"/>
      <c r="EF123" s="233"/>
      <c r="EG123" s="233"/>
      <c r="EH123" s="233"/>
      <c r="EI123" s="233"/>
      <c r="EJ123" s="233"/>
      <c r="EK123" s="233"/>
      <c r="EL123" s="233"/>
      <c r="EM123" s="233"/>
      <c r="EN123" s="233"/>
      <c r="EO123" s="233"/>
      <c r="EP123" s="233"/>
      <c r="EQ123" s="233"/>
      <c r="ER123" s="233"/>
      <c r="ES123" s="233"/>
      <c r="ET123" s="233">
        <f>SUM(CR123:ES123)</f>
        <v>0</v>
      </c>
      <c r="EU123" s="233"/>
      <c r="EV123" s="233"/>
      <c r="EW123" s="233"/>
      <c r="EX123" s="233"/>
      <c r="EY123" s="233"/>
      <c r="EZ123" s="233"/>
      <c r="FA123" s="233"/>
      <c r="FB123" s="233"/>
      <c r="FC123" s="233"/>
      <c r="FD123" s="233"/>
      <c r="FE123" s="233"/>
      <c r="FF123" s="233"/>
      <c r="FG123" s="233"/>
      <c r="FH123" s="233"/>
      <c r="FI123" s="233"/>
      <c r="FJ123" s="233"/>
      <c r="FK123" s="234"/>
    </row>
    <row r="124" spans="1:194" ht="12" customHeight="1">
      <c r="A124" s="128" t="s">
        <v>23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9"/>
      <c r="BZ124" s="79" t="s">
        <v>112</v>
      </c>
      <c r="CA124" s="80"/>
      <c r="CB124" s="80"/>
      <c r="CC124" s="80"/>
      <c r="CD124" s="80"/>
      <c r="CE124" s="80"/>
      <c r="CF124" s="81"/>
      <c r="CG124" s="73">
        <v>540</v>
      </c>
      <c r="CH124" s="74"/>
      <c r="CI124" s="74"/>
      <c r="CJ124" s="74"/>
      <c r="CK124" s="74"/>
      <c r="CL124" s="74"/>
      <c r="CM124" s="74"/>
      <c r="CN124" s="74"/>
      <c r="CO124" s="74"/>
      <c r="CP124" s="74"/>
      <c r="CQ124" s="75"/>
      <c r="CR124" s="235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7"/>
      <c r="DJ124" s="235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6"/>
      <c r="DX124" s="236"/>
      <c r="DY124" s="236"/>
      <c r="DZ124" s="236"/>
      <c r="EA124" s="237"/>
      <c r="EB124" s="235"/>
      <c r="EC124" s="236"/>
      <c r="ED124" s="236"/>
      <c r="EE124" s="236"/>
      <c r="EF124" s="236"/>
      <c r="EG124" s="236"/>
      <c r="EH124" s="236"/>
      <c r="EI124" s="236"/>
      <c r="EJ124" s="236"/>
      <c r="EK124" s="236"/>
      <c r="EL124" s="236"/>
      <c r="EM124" s="236"/>
      <c r="EN124" s="236"/>
      <c r="EO124" s="236"/>
      <c r="EP124" s="236"/>
      <c r="EQ124" s="236"/>
      <c r="ER124" s="236"/>
      <c r="ES124" s="237"/>
      <c r="ET124" s="241">
        <f>SUM(CR124:ES125)</f>
        <v>0</v>
      </c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3"/>
    </row>
    <row r="125" spans="1:194" ht="12" customHeight="1">
      <c r="A125" s="196" t="s">
        <v>216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7"/>
      <c r="BZ125" s="82"/>
      <c r="CA125" s="83"/>
      <c r="CB125" s="83"/>
      <c r="CC125" s="83"/>
      <c r="CD125" s="83"/>
      <c r="CE125" s="83"/>
      <c r="CF125" s="84"/>
      <c r="CG125" s="76"/>
      <c r="CH125" s="77"/>
      <c r="CI125" s="77"/>
      <c r="CJ125" s="77"/>
      <c r="CK125" s="77"/>
      <c r="CL125" s="77"/>
      <c r="CM125" s="77"/>
      <c r="CN125" s="77"/>
      <c r="CO125" s="77"/>
      <c r="CP125" s="77"/>
      <c r="CQ125" s="78"/>
      <c r="CR125" s="238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40"/>
      <c r="DJ125" s="238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40"/>
      <c r="EB125" s="238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40"/>
      <c r="ET125" s="244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6"/>
    </row>
    <row r="126" spans="1:194" ht="15" customHeight="1">
      <c r="A126" s="135" t="s">
        <v>217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6"/>
      <c r="BZ126" s="65" t="s">
        <v>113</v>
      </c>
      <c r="CA126" s="66"/>
      <c r="CB126" s="66"/>
      <c r="CC126" s="66"/>
      <c r="CD126" s="66"/>
      <c r="CE126" s="66"/>
      <c r="CF126" s="66"/>
      <c r="CG126" s="97">
        <v>640</v>
      </c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33">
        <f>SUM(CR126:ES126)</f>
        <v>0</v>
      </c>
      <c r="EU126" s="233"/>
      <c r="EV126" s="233"/>
      <c r="EW126" s="233"/>
      <c r="EX126" s="233"/>
      <c r="EY126" s="233"/>
      <c r="EZ126" s="233"/>
      <c r="FA126" s="233"/>
      <c r="FB126" s="233"/>
      <c r="FC126" s="233"/>
      <c r="FD126" s="233"/>
      <c r="FE126" s="233"/>
      <c r="FF126" s="233"/>
      <c r="FG126" s="233"/>
      <c r="FH126" s="233"/>
      <c r="FI126" s="233"/>
      <c r="FJ126" s="233"/>
      <c r="FK126" s="234"/>
    </row>
    <row r="127" spans="1:194" ht="15" customHeight="1">
      <c r="A127" s="126" t="s">
        <v>97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7"/>
      <c r="BZ127" s="65" t="s">
        <v>114</v>
      </c>
      <c r="CA127" s="66"/>
      <c r="CB127" s="66"/>
      <c r="CC127" s="66"/>
      <c r="CD127" s="66"/>
      <c r="CE127" s="66"/>
      <c r="CF127" s="66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233">
        <f>CR128-CR130</f>
        <v>0</v>
      </c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>
        <f>DJ128-DJ130</f>
        <v>0</v>
      </c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33"/>
      <c r="DX127" s="233"/>
      <c r="DY127" s="233"/>
      <c r="DZ127" s="233"/>
      <c r="EA127" s="233"/>
      <c r="EB127" s="233">
        <f>EB128-EB130</f>
        <v>0</v>
      </c>
      <c r="EC127" s="233"/>
      <c r="ED127" s="233"/>
      <c r="EE127" s="233"/>
      <c r="EF127" s="233"/>
      <c r="EG127" s="233"/>
      <c r="EH127" s="233"/>
      <c r="EI127" s="233"/>
      <c r="EJ127" s="233"/>
      <c r="EK127" s="233"/>
      <c r="EL127" s="233"/>
      <c r="EM127" s="233"/>
      <c r="EN127" s="233"/>
      <c r="EO127" s="233"/>
      <c r="EP127" s="233"/>
      <c r="EQ127" s="233"/>
      <c r="ER127" s="233"/>
      <c r="ES127" s="233"/>
      <c r="ET127" s="233">
        <f>SUM(CR127:ES127)</f>
        <v>0</v>
      </c>
      <c r="EU127" s="233"/>
      <c r="EV127" s="233"/>
      <c r="EW127" s="233"/>
      <c r="EX127" s="233"/>
      <c r="EY127" s="233"/>
      <c r="EZ127" s="233"/>
      <c r="FA127" s="233"/>
      <c r="FB127" s="233"/>
      <c r="FC127" s="233"/>
      <c r="FD127" s="233"/>
      <c r="FE127" s="233"/>
      <c r="FF127" s="233"/>
      <c r="FG127" s="233"/>
      <c r="FH127" s="233"/>
      <c r="FI127" s="233"/>
      <c r="FJ127" s="233"/>
      <c r="FK127" s="234"/>
    </row>
    <row r="128" spans="1:194" ht="12" customHeight="1">
      <c r="A128" s="128" t="s">
        <v>23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9"/>
      <c r="BZ128" s="79" t="s">
        <v>115</v>
      </c>
      <c r="CA128" s="80"/>
      <c r="CB128" s="80"/>
      <c r="CC128" s="80"/>
      <c r="CD128" s="80"/>
      <c r="CE128" s="80"/>
      <c r="CF128" s="81"/>
      <c r="CG128" s="73">
        <v>550</v>
      </c>
      <c r="CH128" s="74"/>
      <c r="CI128" s="74"/>
      <c r="CJ128" s="74"/>
      <c r="CK128" s="74"/>
      <c r="CL128" s="74"/>
      <c r="CM128" s="74"/>
      <c r="CN128" s="74"/>
      <c r="CO128" s="74"/>
      <c r="CP128" s="74"/>
      <c r="CQ128" s="75"/>
      <c r="CR128" s="235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7"/>
      <c r="DJ128" s="235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36"/>
      <c r="DX128" s="236"/>
      <c r="DY128" s="236"/>
      <c r="DZ128" s="236"/>
      <c r="EA128" s="237"/>
      <c r="EB128" s="235"/>
      <c r="EC128" s="236"/>
      <c r="ED128" s="236"/>
      <c r="EE128" s="236"/>
      <c r="EF128" s="236"/>
      <c r="EG128" s="236"/>
      <c r="EH128" s="236"/>
      <c r="EI128" s="236"/>
      <c r="EJ128" s="236"/>
      <c r="EK128" s="236"/>
      <c r="EL128" s="236"/>
      <c r="EM128" s="236"/>
      <c r="EN128" s="236"/>
      <c r="EO128" s="236"/>
      <c r="EP128" s="236"/>
      <c r="EQ128" s="236"/>
      <c r="ER128" s="236"/>
      <c r="ES128" s="237"/>
      <c r="ET128" s="241">
        <f>SUM(CR128:ES129)</f>
        <v>0</v>
      </c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3"/>
    </row>
    <row r="129" spans="1:194" ht="12" customHeight="1">
      <c r="A129" s="196" t="s">
        <v>218</v>
      </c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7"/>
      <c r="BZ129" s="82"/>
      <c r="CA129" s="83"/>
      <c r="CB129" s="83"/>
      <c r="CC129" s="83"/>
      <c r="CD129" s="83"/>
      <c r="CE129" s="83"/>
      <c r="CF129" s="84"/>
      <c r="CG129" s="76"/>
      <c r="CH129" s="77"/>
      <c r="CI129" s="77"/>
      <c r="CJ129" s="77"/>
      <c r="CK129" s="77"/>
      <c r="CL129" s="77"/>
      <c r="CM129" s="77"/>
      <c r="CN129" s="77"/>
      <c r="CO129" s="77"/>
      <c r="CP129" s="77"/>
      <c r="CQ129" s="78"/>
      <c r="CR129" s="238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40"/>
      <c r="DJ129" s="238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40"/>
      <c r="EB129" s="238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40"/>
      <c r="ET129" s="244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245"/>
      <c r="FF129" s="245"/>
      <c r="FG129" s="245"/>
      <c r="FH129" s="245"/>
      <c r="FI129" s="245"/>
      <c r="FJ129" s="245"/>
      <c r="FK129" s="246"/>
    </row>
    <row r="130" spans="1:194" ht="15" customHeight="1">
      <c r="A130" s="135" t="s">
        <v>219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6"/>
      <c r="BZ130" s="65" t="s">
        <v>116</v>
      </c>
      <c r="CA130" s="66"/>
      <c r="CB130" s="66"/>
      <c r="CC130" s="66"/>
      <c r="CD130" s="66"/>
      <c r="CE130" s="66"/>
      <c r="CF130" s="66"/>
      <c r="CG130" s="97">
        <v>650</v>
      </c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33">
        <f>SUM(CR130:ES130)</f>
        <v>0</v>
      </c>
      <c r="EU130" s="233"/>
      <c r="EV130" s="233"/>
      <c r="EW130" s="233"/>
      <c r="EX130" s="233"/>
      <c r="EY130" s="233"/>
      <c r="EZ130" s="233"/>
      <c r="FA130" s="233"/>
      <c r="FB130" s="233"/>
      <c r="FC130" s="233"/>
      <c r="FD130" s="233"/>
      <c r="FE130" s="233"/>
      <c r="FF130" s="233"/>
      <c r="FG130" s="233"/>
      <c r="FH130" s="233"/>
      <c r="FI130" s="233"/>
      <c r="FJ130" s="233"/>
      <c r="FK130" s="234"/>
      <c r="FM130" s="228" t="s">
        <v>256</v>
      </c>
      <c r="FN130" s="228"/>
      <c r="FO130" s="228"/>
      <c r="FP130" s="228"/>
      <c r="FQ130" s="228"/>
      <c r="FR130" s="228"/>
      <c r="FS130" s="228"/>
      <c r="FT130" s="228"/>
      <c r="FU130" s="228"/>
      <c r="FV130" s="228"/>
      <c r="FW130" s="228"/>
      <c r="FX130" s="228"/>
      <c r="FY130" s="228"/>
      <c r="FZ130" s="228"/>
      <c r="GA130" s="228"/>
      <c r="GC130" s="228" t="s">
        <v>257</v>
      </c>
      <c r="GD130" s="228"/>
      <c r="GE130" s="228"/>
      <c r="GF130" s="228"/>
      <c r="GG130" s="228"/>
      <c r="GH130" s="228"/>
      <c r="GI130" s="228"/>
      <c r="GJ130" s="228"/>
      <c r="GK130" s="228"/>
      <c r="GL130" s="228"/>
    </row>
    <row r="131" spans="1:194" ht="24" customHeight="1">
      <c r="A131" s="126" t="s">
        <v>220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7"/>
      <c r="BZ131" s="65" t="s">
        <v>117</v>
      </c>
      <c r="CA131" s="66"/>
      <c r="CB131" s="66"/>
      <c r="CC131" s="66"/>
      <c r="CD131" s="66"/>
      <c r="CE131" s="66"/>
      <c r="CF131" s="66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233">
        <f>CR132-CR134</f>
        <v>-106709.73000000001</v>
      </c>
      <c r="CS131" s="233"/>
      <c r="CT131" s="233"/>
      <c r="CU131" s="233"/>
      <c r="CV131" s="233"/>
      <c r="CW131" s="233"/>
      <c r="CX131" s="233"/>
      <c r="CY131" s="233"/>
      <c r="CZ131" s="233"/>
      <c r="DA131" s="233"/>
      <c r="DB131" s="233"/>
      <c r="DC131" s="233"/>
      <c r="DD131" s="233"/>
      <c r="DE131" s="233"/>
      <c r="DF131" s="233"/>
      <c r="DG131" s="233"/>
      <c r="DH131" s="233"/>
      <c r="DI131" s="233"/>
      <c r="DJ131" s="233">
        <f>DJ132-DJ134</f>
        <v>-100516.59000000078</v>
      </c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33"/>
      <c r="DX131" s="233"/>
      <c r="DY131" s="233"/>
      <c r="DZ131" s="233"/>
      <c r="EA131" s="233"/>
      <c r="EB131" s="233">
        <f>EB132-EB134</f>
        <v>0</v>
      </c>
      <c r="EC131" s="233"/>
      <c r="ED131" s="233"/>
      <c r="EE131" s="233"/>
      <c r="EF131" s="233"/>
      <c r="EG131" s="233"/>
      <c r="EH131" s="233"/>
      <c r="EI131" s="233"/>
      <c r="EJ131" s="233"/>
      <c r="EK131" s="233"/>
      <c r="EL131" s="233"/>
      <c r="EM131" s="233"/>
      <c r="EN131" s="233"/>
      <c r="EO131" s="233"/>
      <c r="EP131" s="233"/>
      <c r="EQ131" s="233"/>
      <c r="ER131" s="233"/>
      <c r="ES131" s="233"/>
      <c r="ET131" s="233">
        <f>SUM(CR131:ES131)</f>
        <v>-207226.32000000079</v>
      </c>
      <c r="EU131" s="233"/>
      <c r="EV131" s="233"/>
      <c r="EW131" s="233"/>
      <c r="EX131" s="233"/>
      <c r="EY131" s="233"/>
      <c r="EZ131" s="233"/>
      <c r="FA131" s="233"/>
      <c r="FB131" s="233"/>
      <c r="FC131" s="233"/>
      <c r="FD131" s="233"/>
      <c r="FE131" s="233"/>
      <c r="FF131" s="233"/>
      <c r="FG131" s="233"/>
      <c r="FH131" s="233"/>
      <c r="FI131" s="233"/>
      <c r="FJ131" s="233"/>
      <c r="FK131" s="234"/>
      <c r="FM131" s="229"/>
      <c r="FN131" s="229"/>
      <c r="FO131" s="229"/>
      <c r="FP131" s="229"/>
      <c r="FQ131" s="229"/>
      <c r="FR131" s="229"/>
      <c r="FS131" s="229"/>
      <c r="FT131" s="229"/>
      <c r="FU131" s="229"/>
      <c r="FV131" s="229"/>
      <c r="FW131" s="229"/>
      <c r="FX131" s="229"/>
      <c r="FY131" s="229"/>
      <c r="FZ131" s="229"/>
      <c r="GA131" s="229"/>
      <c r="GB131" s="229"/>
      <c r="GC131" s="229"/>
      <c r="GD131" s="229"/>
      <c r="GE131" s="229"/>
      <c r="GF131" s="229"/>
      <c r="GG131" s="229"/>
      <c r="GH131" s="229"/>
      <c r="GI131" s="229"/>
      <c r="GJ131" s="229"/>
      <c r="GK131" s="229"/>
      <c r="GL131" s="229"/>
    </row>
    <row r="132" spans="1:194" ht="12" customHeight="1">
      <c r="A132" s="128" t="s">
        <v>23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9"/>
      <c r="BZ132" s="79" t="s">
        <v>118</v>
      </c>
      <c r="CA132" s="80"/>
      <c r="CB132" s="80"/>
      <c r="CC132" s="80"/>
      <c r="CD132" s="80"/>
      <c r="CE132" s="80"/>
      <c r="CF132" s="81"/>
      <c r="CG132" s="73">
        <v>560</v>
      </c>
      <c r="CH132" s="74"/>
      <c r="CI132" s="74"/>
      <c r="CJ132" s="74"/>
      <c r="CK132" s="74"/>
      <c r="CL132" s="74"/>
      <c r="CM132" s="74"/>
      <c r="CN132" s="74"/>
      <c r="CO132" s="74"/>
      <c r="CP132" s="74"/>
      <c r="CQ132" s="75"/>
      <c r="CR132" s="235">
        <v>163059.4</v>
      </c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7"/>
      <c r="DJ132" s="235">
        <v>8342469.79</v>
      </c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6"/>
      <c r="DX132" s="236"/>
      <c r="DY132" s="236"/>
      <c r="DZ132" s="236"/>
      <c r="EA132" s="237"/>
      <c r="EB132" s="235"/>
      <c r="EC132" s="236"/>
      <c r="ED132" s="236"/>
      <c r="EE132" s="236"/>
      <c r="EF132" s="236"/>
      <c r="EG132" s="236"/>
      <c r="EH132" s="236"/>
      <c r="EI132" s="236"/>
      <c r="EJ132" s="236"/>
      <c r="EK132" s="236"/>
      <c r="EL132" s="236"/>
      <c r="EM132" s="236"/>
      <c r="EN132" s="236"/>
      <c r="EO132" s="236"/>
      <c r="EP132" s="236"/>
      <c r="EQ132" s="236"/>
      <c r="ER132" s="236"/>
      <c r="ES132" s="237"/>
      <c r="ET132" s="241">
        <f>SUM(CR132:ES133)</f>
        <v>8505529.1899999995</v>
      </c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3"/>
    </row>
    <row r="133" spans="1:194" ht="12" customHeight="1">
      <c r="A133" s="196" t="s">
        <v>221</v>
      </c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7"/>
      <c r="BZ133" s="82"/>
      <c r="CA133" s="83"/>
      <c r="CB133" s="83"/>
      <c r="CC133" s="83"/>
      <c r="CD133" s="83"/>
      <c r="CE133" s="83"/>
      <c r="CF133" s="84"/>
      <c r="CG133" s="76"/>
      <c r="CH133" s="77"/>
      <c r="CI133" s="77"/>
      <c r="CJ133" s="77"/>
      <c r="CK133" s="77"/>
      <c r="CL133" s="77"/>
      <c r="CM133" s="77"/>
      <c r="CN133" s="77"/>
      <c r="CO133" s="77"/>
      <c r="CP133" s="77"/>
      <c r="CQ133" s="78"/>
      <c r="CR133" s="238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40"/>
      <c r="DJ133" s="238"/>
      <c r="DK133" s="239"/>
      <c r="DL133" s="239"/>
      <c r="DM133" s="239"/>
      <c r="DN133" s="239"/>
      <c r="DO133" s="239"/>
      <c r="DP133" s="239"/>
      <c r="DQ133" s="239"/>
      <c r="DR133" s="239"/>
      <c r="DS133" s="239"/>
      <c r="DT133" s="239"/>
      <c r="DU133" s="239"/>
      <c r="DV133" s="239"/>
      <c r="DW133" s="239"/>
      <c r="DX133" s="239"/>
      <c r="DY133" s="239"/>
      <c r="DZ133" s="239"/>
      <c r="EA133" s="240"/>
      <c r="EB133" s="238"/>
      <c r="EC133" s="239"/>
      <c r="ED133" s="239"/>
      <c r="EE133" s="239"/>
      <c r="EF133" s="239"/>
      <c r="EG133" s="239"/>
      <c r="EH133" s="239"/>
      <c r="EI133" s="239"/>
      <c r="EJ133" s="239"/>
      <c r="EK133" s="239"/>
      <c r="EL133" s="239"/>
      <c r="EM133" s="239"/>
      <c r="EN133" s="239"/>
      <c r="EO133" s="239"/>
      <c r="EP133" s="239"/>
      <c r="EQ133" s="239"/>
      <c r="ER133" s="239"/>
      <c r="ES133" s="240"/>
      <c r="ET133" s="244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6"/>
    </row>
    <row r="134" spans="1:194" ht="15" customHeight="1">
      <c r="A134" s="135" t="s">
        <v>222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6"/>
      <c r="BZ134" s="65" t="s">
        <v>119</v>
      </c>
      <c r="CA134" s="66"/>
      <c r="CB134" s="66"/>
      <c r="CC134" s="66"/>
      <c r="CD134" s="66"/>
      <c r="CE134" s="66"/>
      <c r="CF134" s="66"/>
      <c r="CG134" s="97">
        <v>660</v>
      </c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250">
        <v>269769.13</v>
      </c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>
        <v>8442986.3800000008</v>
      </c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  <c r="DV134" s="250"/>
      <c r="DW134" s="250"/>
      <c r="DX134" s="250"/>
      <c r="DY134" s="250"/>
      <c r="DZ134" s="250"/>
      <c r="EA134" s="250"/>
      <c r="EB134" s="250"/>
      <c r="EC134" s="250"/>
      <c r="ED134" s="250"/>
      <c r="EE134" s="250"/>
      <c r="EF134" s="250"/>
      <c r="EG134" s="250"/>
      <c r="EH134" s="250"/>
      <c r="EI134" s="250"/>
      <c r="EJ134" s="250"/>
      <c r="EK134" s="250"/>
      <c r="EL134" s="250"/>
      <c r="EM134" s="250"/>
      <c r="EN134" s="250"/>
      <c r="EO134" s="250"/>
      <c r="EP134" s="250"/>
      <c r="EQ134" s="250"/>
      <c r="ER134" s="250"/>
      <c r="ES134" s="250"/>
      <c r="ET134" s="233">
        <f>SUM(CR134:ES134)</f>
        <v>8712755.5100000016</v>
      </c>
      <c r="EU134" s="233"/>
      <c r="EV134" s="233"/>
      <c r="EW134" s="233"/>
      <c r="EX134" s="233"/>
      <c r="EY134" s="233"/>
      <c r="EZ134" s="233"/>
      <c r="FA134" s="233"/>
      <c r="FB134" s="233"/>
      <c r="FC134" s="233"/>
      <c r="FD134" s="233"/>
      <c r="FE134" s="233"/>
      <c r="FF134" s="233"/>
      <c r="FG134" s="233"/>
      <c r="FH134" s="233"/>
      <c r="FI134" s="233"/>
      <c r="FJ134" s="233"/>
      <c r="FK134" s="234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61" t="s">
        <v>136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 t="s">
        <v>137</v>
      </c>
      <c r="CA136" s="123"/>
      <c r="CB136" s="123"/>
      <c r="CC136" s="123"/>
      <c r="CD136" s="123"/>
      <c r="CE136" s="123"/>
      <c r="CF136" s="123"/>
      <c r="CG136" s="123" t="s">
        <v>173</v>
      </c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253" t="s">
        <v>174</v>
      </c>
      <c r="CS136" s="253"/>
      <c r="CT136" s="253"/>
      <c r="CU136" s="253"/>
      <c r="CV136" s="253"/>
      <c r="CW136" s="253"/>
      <c r="CX136" s="253"/>
      <c r="CY136" s="253"/>
      <c r="CZ136" s="253"/>
      <c r="DA136" s="253"/>
      <c r="DB136" s="253"/>
      <c r="DC136" s="253"/>
      <c r="DD136" s="253"/>
      <c r="DE136" s="253"/>
      <c r="DF136" s="253"/>
      <c r="DG136" s="253"/>
      <c r="DH136" s="253"/>
      <c r="DI136" s="253"/>
      <c r="DJ136" s="253" t="s">
        <v>175</v>
      </c>
      <c r="DK136" s="253"/>
      <c r="DL136" s="253"/>
      <c r="DM136" s="253"/>
      <c r="DN136" s="253"/>
      <c r="DO136" s="253"/>
      <c r="DP136" s="253"/>
      <c r="DQ136" s="253"/>
      <c r="DR136" s="253"/>
      <c r="DS136" s="253"/>
      <c r="DT136" s="253"/>
      <c r="DU136" s="253"/>
      <c r="DV136" s="253"/>
      <c r="DW136" s="253"/>
      <c r="DX136" s="253"/>
      <c r="DY136" s="253"/>
      <c r="DZ136" s="253"/>
      <c r="EA136" s="253"/>
      <c r="EB136" s="253" t="s">
        <v>2</v>
      </c>
      <c r="EC136" s="253"/>
      <c r="ED136" s="253"/>
      <c r="EE136" s="253"/>
      <c r="EF136" s="253"/>
      <c r="EG136" s="253"/>
      <c r="EH136" s="253"/>
      <c r="EI136" s="253"/>
      <c r="EJ136" s="253"/>
      <c r="EK136" s="253"/>
      <c r="EL136" s="253"/>
      <c r="EM136" s="253"/>
      <c r="EN136" s="253"/>
      <c r="EO136" s="253"/>
      <c r="EP136" s="253"/>
      <c r="EQ136" s="253"/>
      <c r="ER136" s="253"/>
      <c r="ES136" s="253"/>
      <c r="ET136" s="253" t="s">
        <v>1</v>
      </c>
      <c r="EU136" s="253"/>
      <c r="EV136" s="253"/>
      <c r="EW136" s="253"/>
      <c r="EX136" s="253"/>
      <c r="EY136" s="253"/>
      <c r="EZ136" s="253"/>
      <c r="FA136" s="253"/>
      <c r="FB136" s="253"/>
      <c r="FC136" s="253"/>
      <c r="FD136" s="253"/>
      <c r="FE136" s="253"/>
      <c r="FF136" s="253"/>
      <c r="FG136" s="253"/>
      <c r="FH136" s="253"/>
      <c r="FI136" s="253"/>
      <c r="FJ136" s="253"/>
      <c r="FK136" s="256"/>
      <c r="FL136" s="39"/>
      <c r="FM136" s="39"/>
      <c r="FN136" s="39"/>
    </row>
    <row r="137" spans="1:194" ht="12.75" customHeight="1" thickBot="1">
      <c r="A137" s="118">
        <v>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119">
        <v>2</v>
      </c>
      <c r="CA137" s="119"/>
      <c r="CB137" s="119"/>
      <c r="CC137" s="119"/>
      <c r="CD137" s="119"/>
      <c r="CE137" s="119"/>
      <c r="CF137" s="119"/>
      <c r="CG137" s="119">
        <v>3</v>
      </c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293">
        <v>4</v>
      </c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>
        <v>5</v>
      </c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>
        <v>6</v>
      </c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  <c r="EO137" s="293"/>
      <c r="EP137" s="293"/>
      <c r="EQ137" s="293"/>
      <c r="ER137" s="293"/>
      <c r="ES137" s="293"/>
      <c r="ET137" s="293">
        <v>7</v>
      </c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3"/>
      <c r="FI137" s="293"/>
      <c r="FJ137" s="293"/>
      <c r="FK137" s="297"/>
    </row>
    <row r="138" spans="1:194" ht="15" customHeight="1">
      <c r="A138" s="215" t="s">
        <v>143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6"/>
      <c r="BZ138" s="138" t="s">
        <v>122</v>
      </c>
      <c r="CA138" s="139"/>
      <c r="CB138" s="139"/>
      <c r="CC138" s="139"/>
      <c r="CD138" s="139"/>
      <c r="CE138" s="139"/>
      <c r="CF138" s="139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254">
        <f>CR139+CR143+CR147</f>
        <v>-107244.00000000001</v>
      </c>
      <c r="CS138" s="254"/>
      <c r="CT138" s="254"/>
      <c r="CU138" s="254"/>
      <c r="CV138" s="254"/>
      <c r="CW138" s="254"/>
      <c r="CX138" s="254"/>
      <c r="CY138" s="254"/>
      <c r="CZ138" s="254"/>
      <c r="DA138" s="254"/>
      <c r="DB138" s="254"/>
      <c r="DC138" s="254"/>
      <c r="DD138" s="254"/>
      <c r="DE138" s="254"/>
      <c r="DF138" s="254"/>
      <c r="DG138" s="254"/>
      <c r="DH138" s="254"/>
      <c r="DI138" s="254"/>
      <c r="DJ138" s="254">
        <f>DJ139+DJ143+DJ147</f>
        <v>43630.229999998584</v>
      </c>
      <c r="DK138" s="254"/>
      <c r="DL138" s="254"/>
      <c r="DM138" s="254"/>
      <c r="DN138" s="254"/>
      <c r="DO138" s="254"/>
      <c r="DP138" s="254"/>
      <c r="DQ138" s="254"/>
      <c r="DR138" s="254"/>
      <c r="DS138" s="254"/>
      <c r="DT138" s="254"/>
      <c r="DU138" s="254"/>
      <c r="DV138" s="254"/>
      <c r="DW138" s="254"/>
      <c r="DX138" s="254"/>
      <c r="DY138" s="254"/>
      <c r="DZ138" s="254"/>
      <c r="EA138" s="254"/>
      <c r="EB138" s="254">
        <f>EB139+EB143+EB147</f>
        <v>0</v>
      </c>
      <c r="EC138" s="254"/>
      <c r="ED138" s="254"/>
      <c r="EE138" s="254"/>
      <c r="EF138" s="254"/>
      <c r="EG138" s="254"/>
      <c r="EH138" s="254"/>
      <c r="EI138" s="254"/>
      <c r="EJ138" s="254"/>
      <c r="EK138" s="254"/>
      <c r="EL138" s="254"/>
      <c r="EM138" s="254"/>
      <c r="EN138" s="254"/>
      <c r="EO138" s="254"/>
      <c r="EP138" s="254"/>
      <c r="EQ138" s="254"/>
      <c r="ER138" s="254"/>
      <c r="ES138" s="254"/>
      <c r="ET138" s="254">
        <f>SUM(CR138:ES138)</f>
        <v>-63613.77000000143</v>
      </c>
      <c r="EU138" s="254"/>
      <c r="EV138" s="254"/>
      <c r="EW138" s="254"/>
      <c r="EX138" s="254"/>
      <c r="EY138" s="254"/>
      <c r="EZ138" s="254"/>
      <c r="FA138" s="254"/>
      <c r="FB138" s="254"/>
      <c r="FC138" s="254"/>
      <c r="FD138" s="254"/>
      <c r="FE138" s="254"/>
      <c r="FF138" s="254"/>
      <c r="FG138" s="254"/>
      <c r="FH138" s="254"/>
      <c r="FI138" s="254"/>
      <c r="FJ138" s="254"/>
      <c r="FK138" s="270"/>
    </row>
    <row r="139" spans="1:194" ht="26.25" customHeight="1">
      <c r="A139" s="126" t="s">
        <v>223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7"/>
      <c r="BZ139" s="65" t="s">
        <v>123</v>
      </c>
      <c r="CA139" s="66"/>
      <c r="CB139" s="66"/>
      <c r="CC139" s="66"/>
      <c r="CD139" s="66"/>
      <c r="CE139" s="66"/>
      <c r="CF139" s="66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233">
        <f>CR140-CR142</f>
        <v>0</v>
      </c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>
        <f>DJ140-DJ142</f>
        <v>0</v>
      </c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33"/>
      <c r="DW139" s="233"/>
      <c r="DX139" s="233"/>
      <c r="DY139" s="233"/>
      <c r="DZ139" s="233"/>
      <c r="EA139" s="233"/>
      <c r="EB139" s="233">
        <f>EB140-EB142</f>
        <v>0</v>
      </c>
      <c r="EC139" s="233"/>
      <c r="ED139" s="233"/>
      <c r="EE139" s="233"/>
      <c r="EF139" s="233"/>
      <c r="EG139" s="233"/>
      <c r="EH139" s="233"/>
      <c r="EI139" s="233"/>
      <c r="EJ139" s="233"/>
      <c r="EK139" s="233"/>
      <c r="EL139" s="233"/>
      <c r="EM139" s="233"/>
      <c r="EN139" s="233"/>
      <c r="EO139" s="233"/>
      <c r="EP139" s="233"/>
      <c r="EQ139" s="233"/>
      <c r="ER139" s="233"/>
      <c r="ES139" s="233"/>
      <c r="ET139" s="233">
        <f>SUM(CR139:ES139)</f>
        <v>0</v>
      </c>
      <c r="EU139" s="233"/>
      <c r="EV139" s="233"/>
      <c r="EW139" s="233"/>
      <c r="EX139" s="233"/>
      <c r="EY139" s="233"/>
      <c r="EZ139" s="233"/>
      <c r="FA139" s="233"/>
      <c r="FB139" s="233"/>
      <c r="FC139" s="233"/>
      <c r="FD139" s="233"/>
      <c r="FE139" s="233"/>
      <c r="FF139" s="233"/>
      <c r="FG139" s="233"/>
      <c r="FH139" s="233"/>
      <c r="FI139" s="233"/>
      <c r="FJ139" s="233"/>
      <c r="FK139" s="234"/>
    </row>
    <row r="140" spans="1:194" ht="12" customHeight="1">
      <c r="A140" s="128" t="s">
        <v>23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9"/>
      <c r="BZ140" s="79" t="s">
        <v>124</v>
      </c>
      <c r="CA140" s="80"/>
      <c r="CB140" s="80"/>
      <c r="CC140" s="80"/>
      <c r="CD140" s="80"/>
      <c r="CE140" s="80"/>
      <c r="CF140" s="81"/>
      <c r="CG140" s="73">
        <v>710</v>
      </c>
      <c r="CH140" s="74"/>
      <c r="CI140" s="74"/>
      <c r="CJ140" s="74"/>
      <c r="CK140" s="74"/>
      <c r="CL140" s="74"/>
      <c r="CM140" s="74"/>
      <c r="CN140" s="74"/>
      <c r="CO140" s="74"/>
      <c r="CP140" s="74"/>
      <c r="CQ140" s="75"/>
      <c r="CR140" s="235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7"/>
      <c r="DJ140" s="235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36"/>
      <c r="DX140" s="236"/>
      <c r="DY140" s="236"/>
      <c r="DZ140" s="236"/>
      <c r="EA140" s="237"/>
      <c r="EB140" s="235"/>
      <c r="EC140" s="236"/>
      <c r="ED140" s="236"/>
      <c r="EE140" s="236"/>
      <c r="EF140" s="236"/>
      <c r="EG140" s="236"/>
      <c r="EH140" s="236"/>
      <c r="EI140" s="236"/>
      <c r="EJ140" s="236"/>
      <c r="EK140" s="236"/>
      <c r="EL140" s="236"/>
      <c r="EM140" s="236"/>
      <c r="EN140" s="236"/>
      <c r="EO140" s="236"/>
      <c r="EP140" s="236"/>
      <c r="EQ140" s="236"/>
      <c r="ER140" s="236"/>
      <c r="ES140" s="237"/>
      <c r="ET140" s="241">
        <f>SUM(CR140:ES141)</f>
        <v>0</v>
      </c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3"/>
    </row>
    <row r="141" spans="1:194" ht="12" customHeight="1">
      <c r="A141" s="196" t="s">
        <v>224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7"/>
      <c r="BZ141" s="82"/>
      <c r="CA141" s="83"/>
      <c r="CB141" s="83"/>
      <c r="CC141" s="83"/>
      <c r="CD141" s="83"/>
      <c r="CE141" s="83"/>
      <c r="CF141" s="84"/>
      <c r="CG141" s="76"/>
      <c r="CH141" s="77"/>
      <c r="CI141" s="77"/>
      <c r="CJ141" s="77"/>
      <c r="CK141" s="77"/>
      <c r="CL141" s="77"/>
      <c r="CM141" s="77"/>
      <c r="CN141" s="77"/>
      <c r="CO141" s="77"/>
      <c r="CP141" s="77"/>
      <c r="CQ141" s="78"/>
      <c r="CR141" s="238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40"/>
      <c r="DJ141" s="238"/>
      <c r="DK141" s="239"/>
      <c r="DL141" s="239"/>
      <c r="DM141" s="239"/>
      <c r="DN141" s="239"/>
      <c r="DO141" s="239"/>
      <c r="DP141" s="239"/>
      <c r="DQ141" s="239"/>
      <c r="DR141" s="239"/>
      <c r="DS141" s="239"/>
      <c r="DT141" s="239"/>
      <c r="DU141" s="239"/>
      <c r="DV141" s="239"/>
      <c r="DW141" s="239"/>
      <c r="DX141" s="239"/>
      <c r="DY141" s="239"/>
      <c r="DZ141" s="239"/>
      <c r="EA141" s="240"/>
      <c r="EB141" s="238"/>
      <c r="EC141" s="239"/>
      <c r="ED141" s="239"/>
      <c r="EE141" s="239"/>
      <c r="EF141" s="239"/>
      <c r="EG141" s="239"/>
      <c r="EH141" s="239"/>
      <c r="EI141" s="239"/>
      <c r="EJ141" s="239"/>
      <c r="EK141" s="239"/>
      <c r="EL141" s="239"/>
      <c r="EM141" s="239"/>
      <c r="EN141" s="239"/>
      <c r="EO141" s="239"/>
      <c r="EP141" s="239"/>
      <c r="EQ141" s="239"/>
      <c r="ER141" s="239"/>
      <c r="ES141" s="240"/>
      <c r="ET141" s="244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6"/>
    </row>
    <row r="142" spans="1:194" ht="15" customHeight="1">
      <c r="A142" s="135" t="s">
        <v>225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6"/>
      <c r="BZ142" s="65" t="s">
        <v>125</v>
      </c>
      <c r="CA142" s="66"/>
      <c r="CB142" s="66"/>
      <c r="CC142" s="66"/>
      <c r="CD142" s="66"/>
      <c r="CE142" s="66"/>
      <c r="CF142" s="66"/>
      <c r="CG142" s="97">
        <v>810</v>
      </c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  <c r="DV142" s="250"/>
      <c r="DW142" s="250"/>
      <c r="DX142" s="250"/>
      <c r="DY142" s="250"/>
      <c r="DZ142" s="250"/>
      <c r="EA142" s="250"/>
      <c r="EB142" s="250"/>
      <c r="EC142" s="250"/>
      <c r="ED142" s="250"/>
      <c r="EE142" s="250"/>
      <c r="EF142" s="250"/>
      <c r="EG142" s="250"/>
      <c r="EH142" s="250"/>
      <c r="EI142" s="250"/>
      <c r="EJ142" s="250"/>
      <c r="EK142" s="250"/>
      <c r="EL142" s="250"/>
      <c r="EM142" s="250"/>
      <c r="EN142" s="250"/>
      <c r="EO142" s="250"/>
      <c r="EP142" s="250"/>
      <c r="EQ142" s="250"/>
      <c r="ER142" s="250"/>
      <c r="ES142" s="250"/>
      <c r="ET142" s="233">
        <f>SUM(CR142:ES142)</f>
        <v>0</v>
      </c>
      <c r="EU142" s="233"/>
      <c r="EV142" s="233"/>
      <c r="EW142" s="233"/>
      <c r="EX142" s="233"/>
      <c r="EY142" s="233"/>
      <c r="EZ142" s="233"/>
      <c r="FA142" s="233"/>
      <c r="FB142" s="233"/>
      <c r="FC142" s="233"/>
      <c r="FD142" s="233"/>
      <c r="FE142" s="233"/>
      <c r="FF142" s="233"/>
      <c r="FG142" s="233"/>
      <c r="FH142" s="233"/>
      <c r="FI142" s="233"/>
      <c r="FJ142" s="233"/>
      <c r="FK142" s="234"/>
    </row>
    <row r="143" spans="1:194" ht="25.5" customHeight="1">
      <c r="A143" s="126" t="s">
        <v>226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7"/>
      <c r="BZ143" s="65" t="s">
        <v>126</v>
      </c>
      <c r="CA143" s="66"/>
      <c r="CB143" s="66"/>
      <c r="CC143" s="66"/>
      <c r="CD143" s="66"/>
      <c r="CE143" s="66"/>
      <c r="CF143" s="66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233">
        <f>CR144-CR146</f>
        <v>0</v>
      </c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>
        <f>DJ144-DJ146</f>
        <v>0</v>
      </c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33"/>
      <c r="DX143" s="233"/>
      <c r="DY143" s="233"/>
      <c r="DZ143" s="233"/>
      <c r="EA143" s="233"/>
      <c r="EB143" s="233">
        <f>EB144-EB146</f>
        <v>0</v>
      </c>
      <c r="EC143" s="233"/>
      <c r="ED143" s="233"/>
      <c r="EE143" s="233"/>
      <c r="EF143" s="233"/>
      <c r="EG143" s="233"/>
      <c r="EH143" s="233"/>
      <c r="EI143" s="233"/>
      <c r="EJ143" s="233"/>
      <c r="EK143" s="233"/>
      <c r="EL143" s="233"/>
      <c r="EM143" s="233"/>
      <c r="EN143" s="233"/>
      <c r="EO143" s="233"/>
      <c r="EP143" s="233"/>
      <c r="EQ143" s="233"/>
      <c r="ER143" s="233"/>
      <c r="ES143" s="233"/>
      <c r="ET143" s="233">
        <f>SUM(CR143:ES143)</f>
        <v>0</v>
      </c>
      <c r="EU143" s="233"/>
      <c r="EV143" s="233"/>
      <c r="EW143" s="233"/>
      <c r="EX143" s="233"/>
      <c r="EY143" s="233"/>
      <c r="EZ143" s="233"/>
      <c r="FA143" s="233"/>
      <c r="FB143" s="233"/>
      <c r="FC143" s="233"/>
      <c r="FD143" s="233"/>
      <c r="FE143" s="233"/>
      <c r="FF143" s="233"/>
      <c r="FG143" s="233"/>
      <c r="FH143" s="233"/>
      <c r="FI143" s="233"/>
      <c r="FJ143" s="233"/>
      <c r="FK143" s="234"/>
    </row>
    <row r="144" spans="1:194" ht="12" customHeight="1">
      <c r="A144" s="128" t="s">
        <v>23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9"/>
      <c r="BZ144" s="79" t="s">
        <v>127</v>
      </c>
      <c r="CA144" s="80"/>
      <c r="CB144" s="80"/>
      <c r="CC144" s="80"/>
      <c r="CD144" s="80"/>
      <c r="CE144" s="80"/>
      <c r="CF144" s="81"/>
      <c r="CG144" s="73">
        <v>720</v>
      </c>
      <c r="CH144" s="74"/>
      <c r="CI144" s="74"/>
      <c r="CJ144" s="74"/>
      <c r="CK144" s="74"/>
      <c r="CL144" s="74"/>
      <c r="CM144" s="74"/>
      <c r="CN144" s="74"/>
      <c r="CO144" s="74"/>
      <c r="CP144" s="74"/>
      <c r="CQ144" s="75"/>
      <c r="CR144" s="235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7"/>
      <c r="DJ144" s="235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36"/>
      <c r="DX144" s="236"/>
      <c r="DY144" s="236"/>
      <c r="DZ144" s="236"/>
      <c r="EA144" s="237"/>
      <c r="EB144" s="235"/>
      <c r="EC144" s="236"/>
      <c r="ED144" s="236"/>
      <c r="EE144" s="236"/>
      <c r="EF144" s="236"/>
      <c r="EG144" s="236"/>
      <c r="EH144" s="236"/>
      <c r="EI144" s="236"/>
      <c r="EJ144" s="236"/>
      <c r="EK144" s="236"/>
      <c r="EL144" s="236"/>
      <c r="EM144" s="236"/>
      <c r="EN144" s="236"/>
      <c r="EO144" s="236"/>
      <c r="EP144" s="236"/>
      <c r="EQ144" s="236"/>
      <c r="ER144" s="236"/>
      <c r="ES144" s="237"/>
      <c r="ET144" s="241">
        <f>SUM(CR144:ES145)</f>
        <v>0</v>
      </c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3"/>
    </row>
    <row r="145" spans="1:203" ht="12" customHeight="1">
      <c r="A145" s="196" t="s">
        <v>239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7"/>
      <c r="BZ145" s="82"/>
      <c r="CA145" s="83"/>
      <c r="CB145" s="83"/>
      <c r="CC145" s="83"/>
      <c r="CD145" s="83"/>
      <c r="CE145" s="83"/>
      <c r="CF145" s="84"/>
      <c r="CG145" s="76"/>
      <c r="CH145" s="77"/>
      <c r="CI145" s="77"/>
      <c r="CJ145" s="77"/>
      <c r="CK145" s="77"/>
      <c r="CL145" s="77"/>
      <c r="CM145" s="77"/>
      <c r="CN145" s="77"/>
      <c r="CO145" s="77"/>
      <c r="CP145" s="77"/>
      <c r="CQ145" s="78"/>
      <c r="CR145" s="238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40"/>
      <c r="DJ145" s="238"/>
      <c r="DK145" s="239"/>
      <c r="DL145" s="239"/>
      <c r="DM145" s="239"/>
      <c r="DN145" s="239"/>
      <c r="DO145" s="239"/>
      <c r="DP145" s="239"/>
      <c r="DQ145" s="239"/>
      <c r="DR145" s="239"/>
      <c r="DS145" s="239"/>
      <c r="DT145" s="239"/>
      <c r="DU145" s="239"/>
      <c r="DV145" s="239"/>
      <c r="DW145" s="239"/>
      <c r="DX145" s="239"/>
      <c r="DY145" s="239"/>
      <c r="DZ145" s="239"/>
      <c r="EA145" s="240"/>
      <c r="EB145" s="238"/>
      <c r="EC145" s="239"/>
      <c r="ED145" s="239"/>
      <c r="EE145" s="239"/>
      <c r="EF145" s="239"/>
      <c r="EG145" s="239"/>
      <c r="EH145" s="239"/>
      <c r="EI145" s="239"/>
      <c r="EJ145" s="239"/>
      <c r="EK145" s="239"/>
      <c r="EL145" s="239"/>
      <c r="EM145" s="239"/>
      <c r="EN145" s="239"/>
      <c r="EO145" s="239"/>
      <c r="EP145" s="239"/>
      <c r="EQ145" s="239"/>
      <c r="ER145" s="239"/>
      <c r="ES145" s="240"/>
      <c r="ET145" s="244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6"/>
    </row>
    <row r="146" spans="1:203" ht="15" customHeight="1">
      <c r="A146" s="135" t="s">
        <v>227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6"/>
      <c r="BZ146" s="65" t="s">
        <v>128</v>
      </c>
      <c r="CA146" s="66"/>
      <c r="CB146" s="66"/>
      <c r="CC146" s="66"/>
      <c r="CD146" s="66"/>
      <c r="CE146" s="66"/>
      <c r="CF146" s="66"/>
      <c r="CG146" s="97">
        <v>820</v>
      </c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  <c r="DV146" s="250"/>
      <c r="DW146" s="250"/>
      <c r="DX146" s="250"/>
      <c r="DY146" s="250"/>
      <c r="DZ146" s="250"/>
      <c r="EA146" s="250"/>
      <c r="EB146" s="250"/>
      <c r="EC146" s="250"/>
      <c r="ED146" s="250"/>
      <c r="EE146" s="250"/>
      <c r="EF146" s="250"/>
      <c r="EG146" s="250"/>
      <c r="EH146" s="250"/>
      <c r="EI146" s="250"/>
      <c r="EJ146" s="250"/>
      <c r="EK146" s="250"/>
      <c r="EL146" s="250"/>
      <c r="EM146" s="250"/>
      <c r="EN146" s="250"/>
      <c r="EO146" s="250"/>
      <c r="EP146" s="250"/>
      <c r="EQ146" s="250"/>
      <c r="ER146" s="250"/>
      <c r="ES146" s="250"/>
      <c r="ET146" s="233">
        <f>SUM(CR146:ES146)</f>
        <v>0</v>
      </c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4"/>
    </row>
    <row r="147" spans="1:203" ht="15" customHeight="1">
      <c r="A147" s="126" t="s">
        <v>157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7"/>
      <c r="BZ147" s="65" t="s">
        <v>129</v>
      </c>
      <c r="CA147" s="66"/>
      <c r="CB147" s="66"/>
      <c r="CC147" s="66"/>
      <c r="CD147" s="66"/>
      <c r="CE147" s="66"/>
      <c r="CF147" s="66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233">
        <f>CR148-CR150</f>
        <v>-107244.00000000001</v>
      </c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>
        <f>DJ148-DJ150</f>
        <v>43630.229999998584</v>
      </c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33"/>
      <c r="DW147" s="233"/>
      <c r="DX147" s="233"/>
      <c r="DY147" s="233"/>
      <c r="DZ147" s="233"/>
      <c r="EA147" s="233"/>
      <c r="EB147" s="233">
        <f>EB148-EB150</f>
        <v>0</v>
      </c>
      <c r="EC147" s="233"/>
      <c r="ED147" s="233"/>
      <c r="EE147" s="233"/>
      <c r="EF147" s="233"/>
      <c r="EG147" s="233"/>
      <c r="EH147" s="233"/>
      <c r="EI147" s="233"/>
      <c r="EJ147" s="233"/>
      <c r="EK147" s="233"/>
      <c r="EL147" s="233"/>
      <c r="EM147" s="233"/>
      <c r="EN147" s="233"/>
      <c r="EO147" s="233"/>
      <c r="EP147" s="233"/>
      <c r="EQ147" s="233"/>
      <c r="ER147" s="233"/>
      <c r="ES147" s="233"/>
      <c r="ET147" s="233">
        <f>SUM(CR147:ES147)</f>
        <v>-63613.77000000143</v>
      </c>
      <c r="EU147" s="233"/>
      <c r="EV147" s="233"/>
      <c r="EW147" s="233"/>
      <c r="EX147" s="233"/>
      <c r="EY147" s="233"/>
      <c r="EZ147" s="233"/>
      <c r="FA147" s="233"/>
      <c r="FB147" s="233"/>
      <c r="FC147" s="233"/>
      <c r="FD147" s="233"/>
      <c r="FE147" s="233"/>
      <c r="FF147" s="233"/>
      <c r="FG147" s="233"/>
      <c r="FH147" s="233"/>
      <c r="FI147" s="233"/>
      <c r="FJ147" s="233"/>
      <c r="FK147" s="234"/>
      <c r="FL147" s="225" t="s">
        <v>268</v>
      </c>
      <c r="FM147" s="226"/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  <c r="GH147" s="226"/>
      <c r="GI147" s="226"/>
      <c r="GJ147" s="226"/>
      <c r="GK147" s="61"/>
      <c r="GL147" s="61"/>
      <c r="GM147" s="227"/>
      <c r="GN147" s="227"/>
      <c r="GO147" s="227"/>
      <c r="GP147" s="227"/>
      <c r="GQ147" s="227"/>
      <c r="GR147" s="227"/>
      <c r="GS147" s="227"/>
      <c r="GT147" s="227"/>
      <c r="GU147" s="227"/>
    </row>
    <row r="148" spans="1:203" ht="12" customHeight="1">
      <c r="A148" s="128" t="s">
        <v>23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9"/>
      <c r="BZ148" s="79" t="s">
        <v>130</v>
      </c>
      <c r="CA148" s="80"/>
      <c r="CB148" s="80"/>
      <c r="CC148" s="80"/>
      <c r="CD148" s="80"/>
      <c r="CE148" s="80"/>
      <c r="CF148" s="81"/>
      <c r="CG148" s="73">
        <v>730</v>
      </c>
      <c r="CH148" s="74"/>
      <c r="CI148" s="74"/>
      <c r="CJ148" s="74"/>
      <c r="CK148" s="74"/>
      <c r="CL148" s="74"/>
      <c r="CM148" s="74"/>
      <c r="CN148" s="74"/>
      <c r="CO148" s="74"/>
      <c r="CP148" s="74"/>
      <c r="CQ148" s="75"/>
      <c r="CR148" s="235">
        <v>114167.23</v>
      </c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7"/>
      <c r="DJ148" s="235">
        <v>11541776.619999999</v>
      </c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6"/>
      <c r="DX148" s="236"/>
      <c r="DY148" s="236"/>
      <c r="DZ148" s="236"/>
      <c r="EA148" s="237"/>
      <c r="EB148" s="235"/>
      <c r="EC148" s="236"/>
      <c r="ED148" s="236"/>
      <c r="EE148" s="236"/>
      <c r="EF148" s="236"/>
      <c r="EG148" s="236"/>
      <c r="EH148" s="236"/>
      <c r="EI148" s="236"/>
      <c r="EJ148" s="236"/>
      <c r="EK148" s="236"/>
      <c r="EL148" s="236"/>
      <c r="EM148" s="236"/>
      <c r="EN148" s="236"/>
      <c r="EO148" s="236"/>
      <c r="EP148" s="236"/>
      <c r="EQ148" s="236"/>
      <c r="ER148" s="236"/>
      <c r="ES148" s="237"/>
      <c r="ET148" s="241">
        <f>SUM(CR148:ES149)</f>
        <v>11655943.85</v>
      </c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3"/>
      <c r="FL148" s="225"/>
      <c r="FM148" s="226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  <c r="GH148" s="226"/>
      <c r="GI148" s="226"/>
      <c r="GJ148" s="226"/>
      <c r="GM148" s="227"/>
      <c r="GN148" s="227"/>
      <c r="GO148" s="227"/>
      <c r="GP148" s="227"/>
      <c r="GQ148" s="227"/>
      <c r="GR148" s="227"/>
      <c r="GS148" s="227"/>
      <c r="GT148" s="227"/>
      <c r="GU148" s="227"/>
    </row>
    <row r="149" spans="1:203" ht="12" customHeight="1">
      <c r="A149" s="196" t="s">
        <v>120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7"/>
      <c r="BZ149" s="82"/>
      <c r="CA149" s="83"/>
      <c r="CB149" s="83"/>
      <c r="CC149" s="83"/>
      <c r="CD149" s="83"/>
      <c r="CE149" s="83"/>
      <c r="CF149" s="84"/>
      <c r="CG149" s="76"/>
      <c r="CH149" s="77"/>
      <c r="CI149" s="77"/>
      <c r="CJ149" s="77"/>
      <c r="CK149" s="77"/>
      <c r="CL149" s="77"/>
      <c r="CM149" s="77"/>
      <c r="CN149" s="77"/>
      <c r="CO149" s="77"/>
      <c r="CP149" s="77"/>
      <c r="CQ149" s="78"/>
      <c r="CR149" s="238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40"/>
      <c r="DJ149" s="238"/>
      <c r="DK149" s="239"/>
      <c r="DL149" s="239"/>
      <c r="DM149" s="239"/>
      <c r="DN149" s="239"/>
      <c r="DO149" s="239"/>
      <c r="DP149" s="239"/>
      <c r="DQ149" s="239"/>
      <c r="DR149" s="239"/>
      <c r="DS149" s="239"/>
      <c r="DT149" s="239"/>
      <c r="DU149" s="239"/>
      <c r="DV149" s="239"/>
      <c r="DW149" s="239"/>
      <c r="DX149" s="239"/>
      <c r="DY149" s="239"/>
      <c r="DZ149" s="239"/>
      <c r="EA149" s="240"/>
      <c r="EB149" s="238"/>
      <c r="EC149" s="239"/>
      <c r="ED149" s="239"/>
      <c r="EE149" s="239"/>
      <c r="EF149" s="239"/>
      <c r="EG149" s="239"/>
      <c r="EH149" s="239"/>
      <c r="EI149" s="239"/>
      <c r="EJ149" s="239"/>
      <c r="EK149" s="239"/>
      <c r="EL149" s="239"/>
      <c r="EM149" s="239"/>
      <c r="EN149" s="239"/>
      <c r="EO149" s="239"/>
      <c r="EP149" s="239"/>
      <c r="EQ149" s="239"/>
      <c r="ER149" s="239"/>
      <c r="ES149" s="240"/>
      <c r="ET149" s="244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6"/>
    </row>
    <row r="150" spans="1:203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85" t="s">
        <v>131</v>
      </c>
      <c r="CA150" s="186"/>
      <c r="CB150" s="186"/>
      <c r="CC150" s="186"/>
      <c r="CD150" s="186"/>
      <c r="CE150" s="186"/>
      <c r="CF150" s="186"/>
      <c r="CG150" s="201">
        <v>830</v>
      </c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47">
        <v>221411.23</v>
      </c>
      <c r="CS150" s="247"/>
      <c r="CT150" s="247"/>
      <c r="CU150" s="247"/>
      <c r="CV150" s="247"/>
      <c r="CW150" s="247"/>
      <c r="CX150" s="247"/>
      <c r="CY150" s="247"/>
      <c r="CZ150" s="247"/>
      <c r="DA150" s="247"/>
      <c r="DB150" s="247"/>
      <c r="DC150" s="247"/>
      <c r="DD150" s="247"/>
      <c r="DE150" s="247"/>
      <c r="DF150" s="247"/>
      <c r="DG150" s="247"/>
      <c r="DH150" s="247"/>
      <c r="DI150" s="247"/>
      <c r="DJ150" s="247">
        <v>11498146.390000001</v>
      </c>
      <c r="DK150" s="247"/>
      <c r="DL150" s="247"/>
      <c r="DM150" s="247"/>
      <c r="DN150" s="247"/>
      <c r="DO150" s="247"/>
      <c r="DP150" s="247"/>
      <c r="DQ150" s="247"/>
      <c r="DR150" s="247"/>
      <c r="DS150" s="247"/>
      <c r="DT150" s="247"/>
      <c r="DU150" s="247"/>
      <c r="DV150" s="247"/>
      <c r="DW150" s="247"/>
      <c r="DX150" s="247"/>
      <c r="DY150" s="247"/>
      <c r="DZ150" s="247"/>
      <c r="EA150" s="247"/>
      <c r="EB150" s="247"/>
      <c r="EC150" s="247"/>
      <c r="ED150" s="247"/>
      <c r="EE150" s="247"/>
      <c r="EF150" s="247"/>
      <c r="EG150" s="247"/>
      <c r="EH150" s="247"/>
      <c r="EI150" s="247"/>
      <c r="EJ150" s="247"/>
      <c r="EK150" s="247"/>
      <c r="EL150" s="247"/>
      <c r="EM150" s="247"/>
      <c r="EN150" s="247"/>
      <c r="EO150" s="247"/>
      <c r="EP150" s="247"/>
      <c r="EQ150" s="247"/>
      <c r="ER150" s="247"/>
      <c r="ES150" s="247"/>
      <c r="ET150" s="248">
        <f>SUM(CR150:ES150)</f>
        <v>11719557.620000001</v>
      </c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9"/>
    </row>
    <row r="151" spans="1:203" ht="37.5" customHeight="1"/>
    <row r="152" spans="1:203">
      <c r="A152" s="1" t="s">
        <v>132</v>
      </c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Z152" s="1" t="s">
        <v>139</v>
      </c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N152" s="294" t="s">
        <v>248</v>
      </c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</row>
    <row r="153" spans="1:203" s="16" customFormat="1">
      <c r="O153" s="134" t="s">
        <v>133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K153" s="134" t="s">
        <v>134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CR153" s="292" t="s">
        <v>133</v>
      </c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32"/>
      <c r="DK153" s="32"/>
      <c r="DL153" s="32"/>
      <c r="DM153" s="32"/>
      <c r="DN153" s="292" t="s">
        <v>134</v>
      </c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3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3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44"/>
      <c r="FM155" s="44"/>
      <c r="FN155" s="44"/>
    </row>
    <row r="156" spans="1:203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34" t="s">
        <v>229</v>
      </c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32"/>
      <c r="FM156" s="32"/>
      <c r="FN156" s="32"/>
    </row>
    <row r="157" spans="1:20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77" t="s">
        <v>249</v>
      </c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23"/>
      <c r="CM158" s="23"/>
      <c r="CN158" s="23"/>
      <c r="CO158" s="23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L158" s="294" t="s">
        <v>250</v>
      </c>
      <c r="DM158" s="294"/>
      <c r="DN158" s="294"/>
      <c r="DO158" s="294"/>
      <c r="DP158" s="294"/>
      <c r="DQ158" s="294"/>
      <c r="DR158" s="294"/>
      <c r="DS158" s="294"/>
      <c r="DT158" s="294"/>
      <c r="DU158" s="294"/>
      <c r="DV158" s="294"/>
      <c r="DW158" s="294"/>
      <c r="DX158" s="294"/>
      <c r="DY158" s="294"/>
      <c r="DZ158" s="294"/>
      <c r="EA158" s="294"/>
      <c r="EB158" s="294"/>
      <c r="EC158" s="294"/>
      <c r="ED158" s="294"/>
      <c r="EE158" s="294"/>
      <c r="EF158" s="294"/>
      <c r="EG158" s="294"/>
      <c r="EH158" s="294"/>
      <c r="EI158" s="294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3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34" t="s">
        <v>231</v>
      </c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25"/>
      <c r="CM159" s="25"/>
      <c r="CN159" s="25"/>
      <c r="CO159" s="25"/>
      <c r="CP159" s="134" t="s">
        <v>133</v>
      </c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32"/>
      <c r="DI159" s="32"/>
      <c r="DJ159" s="32"/>
      <c r="DK159" s="32"/>
      <c r="DL159" s="292" t="s">
        <v>134</v>
      </c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3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23"/>
      <c r="AM161" s="23"/>
      <c r="AN161" s="23"/>
      <c r="AO161" s="23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23"/>
      <c r="CK161" s="23"/>
      <c r="CL161" s="23"/>
      <c r="CM161" s="2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34" t="s">
        <v>231</v>
      </c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25"/>
      <c r="AM162" s="25"/>
      <c r="AN162" s="25"/>
      <c r="AO162" s="25"/>
      <c r="AP162" s="134" t="s">
        <v>133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L162" s="134" t="s">
        <v>134</v>
      </c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N162" s="134" t="s">
        <v>233</v>
      </c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78" t="s">
        <v>135</v>
      </c>
      <c r="B164" s="178"/>
      <c r="C164" s="83"/>
      <c r="D164" s="83"/>
      <c r="E164" s="83"/>
      <c r="F164" s="83"/>
      <c r="G164" s="202" t="s">
        <v>135</v>
      </c>
      <c r="H164" s="202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202">
        <v>20</v>
      </c>
      <c r="AC164" s="202"/>
      <c r="AD164" s="202"/>
      <c r="AE164" s="202"/>
      <c r="AF164" s="184"/>
      <c r="AG164" s="184"/>
      <c r="AH164" s="184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6">
    <mergeCell ref="GE33:GV34"/>
    <mergeCell ref="FL147:GJ148"/>
    <mergeCell ref="GM147:GU148"/>
    <mergeCell ref="FM79:GD80"/>
    <mergeCell ref="GE79:GV80"/>
    <mergeCell ref="AJ3:EB3"/>
    <mergeCell ref="ET3:FK3"/>
    <mergeCell ref="ET4:FK4"/>
    <mergeCell ref="BS5:CP5"/>
    <mergeCell ref="CQ5:CT5"/>
    <mergeCell ref="CU5:CW5"/>
    <mergeCell ref="ET5:FK5"/>
    <mergeCell ref="BZ14:CF14"/>
    <mergeCell ref="CG14:CQ14"/>
    <mergeCell ref="CR14:DI14"/>
    <mergeCell ref="DJ14:EA14"/>
    <mergeCell ref="ET6:FK6"/>
    <mergeCell ref="AI7:EA7"/>
    <mergeCell ref="ET7:FK7"/>
    <mergeCell ref="AI8:EA8"/>
    <mergeCell ref="FP36:GC36"/>
    <mergeCell ref="FP37:GC37"/>
    <mergeCell ref="FM33:GD34"/>
    <mergeCell ref="ET9:FK9"/>
    <mergeCell ref="ET10:FK10"/>
    <mergeCell ref="ET11:FK11"/>
    <mergeCell ref="ET12:FK12"/>
    <mergeCell ref="ET15:FK15"/>
    <mergeCell ref="ET19:FK19"/>
    <mergeCell ref="ET20:FK20"/>
    <mergeCell ref="ET8:FK8"/>
    <mergeCell ref="AE6:ED6"/>
    <mergeCell ref="ET14:FK14"/>
    <mergeCell ref="A15:BY15"/>
    <mergeCell ref="BZ15:CF15"/>
    <mergeCell ref="CG15:CQ15"/>
    <mergeCell ref="CR15:DI15"/>
    <mergeCell ref="DJ15:EA15"/>
    <mergeCell ref="EB14:ES14"/>
    <mergeCell ref="EB15:ES15"/>
    <mergeCell ref="A14:BY14"/>
    <mergeCell ref="A16:BY16"/>
    <mergeCell ref="BZ16:CF16"/>
    <mergeCell ref="CG16:CQ16"/>
    <mergeCell ref="CR16:DI16"/>
    <mergeCell ref="DJ16:EA16"/>
    <mergeCell ref="A17:BY17"/>
    <mergeCell ref="BZ17:CF17"/>
    <mergeCell ref="ET16:FK16"/>
    <mergeCell ref="ET17:FK17"/>
    <mergeCell ref="ET18:FK18"/>
    <mergeCell ref="EB16:ES16"/>
    <mergeCell ref="A19:BY19"/>
    <mergeCell ref="BZ19:CF19"/>
    <mergeCell ref="CG19:CQ19"/>
    <mergeCell ref="CR19:DI19"/>
    <mergeCell ref="DJ19:EA19"/>
    <mergeCell ref="EB19:ES19"/>
    <mergeCell ref="A18:BY18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B20:ES20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BZ25:CF26"/>
    <mergeCell ref="CG25:CQ26"/>
    <mergeCell ref="CR25:DI2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DJ27:EA27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6:FK36"/>
    <mergeCell ref="CG36:CQ36"/>
    <mergeCell ref="CR36:DI36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FM72:GA72"/>
    <mergeCell ref="FM73:GD73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DJ76:EA76"/>
    <mergeCell ref="EB76:ES76"/>
    <mergeCell ref="CG75:CQ75"/>
    <mergeCell ref="CR75:DI75"/>
    <mergeCell ref="DJ75:EA75"/>
    <mergeCell ref="EB75:ES75"/>
    <mergeCell ref="BZ77:CF78"/>
    <mergeCell ref="CG77:CQ78"/>
    <mergeCell ref="CR77:DI78"/>
    <mergeCell ref="A76:BY76"/>
    <mergeCell ref="BZ76:CF76"/>
    <mergeCell ref="CG76:CQ76"/>
    <mergeCell ref="CR76:DI76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A77:BY77"/>
    <mergeCell ref="BZ80:CF80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CG80:CQ80"/>
    <mergeCell ref="ET80:FK80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ET82:FK82"/>
    <mergeCell ref="BZ82:CF82"/>
    <mergeCell ref="CG82:CQ82"/>
    <mergeCell ref="CR82:DI82"/>
    <mergeCell ref="DJ82:EA82"/>
    <mergeCell ref="ET84:FK84"/>
    <mergeCell ref="FM82:GA82"/>
    <mergeCell ref="A83:BY83"/>
    <mergeCell ref="BZ83:CF83"/>
    <mergeCell ref="CG83:CQ83"/>
    <mergeCell ref="CR83:DI83"/>
    <mergeCell ref="DJ83:EA83"/>
    <mergeCell ref="EB83:ES83"/>
    <mergeCell ref="ET83:FK83"/>
    <mergeCell ref="FM83:GD83"/>
    <mergeCell ref="A82:BY82"/>
    <mergeCell ref="EB82:ES82"/>
    <mergeCell ref="ET85:FK85"/>
    <mergeCell ref="ET86:FK86"/>
    <mergeCell ref="A85:BY85"/>
    <mergeCell ref="BZ85:CF85"/>
    <mergeCell ref="CG85:CQ85"/>
    <mergeCell ref="CR85:DI85"/>
    <mergeCell ref="DJ85:EA85"/>
    <mergeCell ref="EB85:ES85"/>
    <mergeCell ref="A84:BY84"/>
    <mergeCell ref="BZ84:CF84"/>
    <mergeCell ref="CG84:CQ84"/>
    <mergeCell ref="CR84:DI84"/>
    <mergeCell ref="DJ84:EA84"/>
    <mergeCell ref="EB84:ES84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B86:ES86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BZ91:CF92"/>
    <mergeCell ref="CG91:CQ92"/>
    <mergeCell ref="CR91:DI92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DJ93:EA93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4:BY104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CG108:CQ108"/>
    <mergeCell ref="CR108:DI108"/>
    <mergeCell ref="DJ108:EA108"/>
    <mergeCell ref="EB108:ES108"/>
    <mergeCell ref="EB103:ES104"/>
    <mergeCell ref="ET103:FK104"/>
    <mergeCell ref="ET105:FK105"/>
    <mergeCell ref="ET108:FK108"/>
    <mergeCell ref="BZ107:CF107"/>
    <mergeCell ref="CG107:CQ107"/>
    <mergeCell ref="CR107:DI107"/>
    <mergeCell ref="DJ107:EA107"/>
    <mergeCell ref="DJ105:EA105"/>
    <mergeCell ref="EB105:ES105"/>
    <mergeCell ref="BZ102:CF102"/>
    <mergeCell ref="CG102:CQ102"/>
    <mergeCell ref="A109:BY109"/>
    <mergeCell ref="BZ109:CF109"/>
    <mergeCell ref="CG109:CQ109"/>
    <mergeCell ref="CR109:DI109"/>
    <mergeCell ref="DJ109:EA109"/>
    <mergeCell ref="EB109:ES109"/>
    <mergeCell ref="ET109:FK109"/>
    <mergeCell ref="A108:BY108"/>
    <mergeCell ref="BZ108:CF108"/>
    <mergeCell ref="A110:BY110"/>
    <mergeCell ref="BZ110:CF110"/>
    <mergeCell ref="CG110:CQ110"/>
    <mergeCell ref="CR110:DI110"/>
    <mergeCell ref="DJ110:EA110"/>
    <mergeCell ref="EB110:ES110"/>
    <mergeCell ref="ET110:FK110"/>
    <mergeCell ref="FM110:FY110"/>
    <mergeCell ref="GA110:GL110"/>
    <mergeCell ref="A111:BY111"/>
    <mergeCell ref="BZ111:CF111"/>
    <mergeCell ref="CG111:CQ111"/>
    <mergeCell ref="CR111:DI111"/>
    <mergeCell ref="DJ111:EA111"/>
    <mergeCell ref="EB111:ES111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ET115:FK115"/>
    <mergeCell ref="A116:BY116"/>
    <mergeCell ref="BZ116:CF117"/>
    <mergeCell ref="CG116:CQ117"/>
    <mergeCell ref="CR116:DI117"/>
    <mergeCell ref="DJ116:EA117"/>
    <mergeCell ref="ET118:FK118"/>
    <mergeCell ref="FM113:GL115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HN165"/>
  <sheetViews>
    <sheetView topLeftCell="AO13" zoomScaleNormal="100" zoomScaleSheetLayoutView="100" workbookViewId="0">
      <selection activeCell="DJ18" sqref="DJ18:EA18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96" width="0.85546875" style="1"/>
    <col min="197" max="197" width="3.5703125" style="1" customWidth="1"/>
    <col min="198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90" t="s">
        <v>237</v>
      </c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34"/>
      <c r="ED3" s="34"/>
      <c r="ET3" s="263" t="s">
        <v>16</v>
      </c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5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266" t="s">
        <v>162</v>
      </c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8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83" t="s">
        <v>242</v>
      </c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178">
        <v>20</v>
      </c>
      <c r="CR5" s="178"/>
      <c r="CS5" s="178"/>
      <c r="CT5" s="178"/>
      <c r="CU5" s="252" t="s">
        <v>251</v>
      </c>
      <c r="CV5" s="252"/>
      <c r="CW5" s="252"/>
      <c r="CX5" s="32" t="s">
        <v>29</v>
      </c>
      <c r="ER5" s="35" t="s">
        <v>18</v>
      </c>
      <c r="ET5" s="257" t="s">
        <v>243</v>
      </c>
      <c r="EU5" s="258"/>
      <c r="EV5" s="258"/>
      <c r="EW5" s="258"/>
      <c r="EX5" s="258"/>
      <c r="EY5" s="258"/>
      <c r="EZ5" s="258"/>
      <c r="FA5" s="258"/>
      <c r="FB5" s="258"/>
      <c r="FC5" s="258"/>
      <c r="FD5" s="258"/>
      <c r="FE5" s="258"/>
      <c r="FF5" s="258"/>
      <c r="FG5" s="258"/>
      <c r="FH5" s="258"/>
      <c r="FI5" s="258"/>
      <c r="FJ5" s="258"/>
      <c r="FK5" s="259"/>
    </row>
    <row r="6" spans="1:170" ht="13.5" customHeight="1">
      <c r="A6" s="5" t="s">
        <v>167</v>
      </c>
      <c r="AE6" s="179" t="s">
        <v>247</v>
      </c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R6" s="35" t="s">
        <v>19</v>
      </c>
      <c r="ET6" s="257" t="s">
        <v>244</v>
      </c>
      <c r="EU6" s="258"/>
      <c r="EV6" s="258"/>
      <c r="EW6" s="258"/>
      <c r="EX6" s="258"/>
      <c r="EY6" s="258"/>
      <c r="EZ6" s="258"/>
      <c r="FA6" s="258"/>
      <c r="FB6" s="258"/>
      <c r="FC6" s="258"/>
      <c r="FD6" s="258"/>
      <c r="FE6" s="258"/>
      <c r="FF6" s="258"/>
      <c r="FG6" s="258"/>
      <c r="FH6" s="258"/>
      <c r="FI6" s="258"/>
      <c r="FJ6" s="258"/>
      <c r="FK6" s="259"/>
    </row>
    <row r="7" spans="1:170" ht="13.5" customHeight="1">
      <c r="A7" s="5" t="s">
        <v>168</v>
      </c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T7" s="257"/>
      <c r="EU7" s="258"/>
      <c r="EV7" s="258"/>
      <c r="EW7" s="258"/>
      <c r="EX7" s="258"/>
      <c r="EY7" s="258"/>
      <c r="EZ7" s="258"/>
      <c r="FA7" s="258"/>
      <c r="FB7" s="258"/>
      <c r="FC7" s="258"/>
      <c r="FD7" s="258"/>
      <c r="FE7" s="258"/>
      <c r="FF7" s="258"/>
      <c r="FG7" s="258"/>
      <c r="FH7" s="258"/>
      <c r="FI7" s="258"/>
      <c r="FJ7" s="258"/>
      <c r="FK7" s="259"/>
    </row>
    <row r="8" spans="1:170" ht="13.5" customHeight="1">
      <c r="A8" s="5" t="s">
        <v>169</v>
      </c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R8" s="35" t="s">
        <v>20</v>
      </c>
      <c r="ET8" s="257" t="s">
        <v>245</v>
      </c>
      <c r="EU8" s="258"/>
      <c r="EV8" s="258"/>
      <c r="EW8" s="258"/>
      <c r="EX8" s="258"/>
      <c r="EY8" s="258"/>
      <c r="EZ8" s="258"/>
      <c r="FA8" s="258"/>
      <c r="FB8" s="258"/>
      <c r="FC8" s="258"/>
      <c r="FD8" s="258"/>
      <c r="FE8" s="258"/>
      <c r="FF8" s="258"/>
      <c r="FG8" s="258"/>
      <c r="FH8" s="258"/>
      <c r="FI8" s="258"/>
      <c r="FJ8" s="258"/>
      <c r="FK8" s="259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57"/>
      <c r="EU9" s="258"/>
      <c r="EV9" s="258"/>
      <c r="EW9" s="258"/>
      <c r="EX9" s="258"/>
      <c r="EY9" s="258"/>
      <c r="EZ9" s="258"/>
      <c r="FA9" s="258"/>
      <c r="FB9" s="258"/>
      <c r="FC9" s="258"/>
      <c r="FD9" s="258"/>
      <c r="FE9" s="258"/>
      <c r="FF9" s="258"/>
      <c r="FG9" s="258"/>
      <c r="FH9" s="258"/>
      <c r="FI9" s="258"/>
      <c r="FJ9" s="258"/>
      <c r="FK9" s="259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57" t="s">
        <v>246</v>
      </c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9"/>
    </row>
    <row r="11" spans="1:170" ht="14.1" customHeight="1">
      <c r="A11" s="10" t="s">
        <v>236</v>
      </c>
      <c r="ER11" s="35"/>
      <c r="ET11" s="257"/>
      <c r="EU11" s="258"/>
      <c r="EV11" s="258"/>
      <c r="EW11" s="258"/>
      <c r="EX11" s="258"/>
      <c r="EY11" s="258"/>
      <c r="EZ11" s="258"/>
      <c r="FA11" s="258"/>
      <c r="FB11" s="258"/>
      <c r="FC11" s="258"/>
      <c r="FD11" s="258"/>
      <c r="FE11" s="258"/>
      <c r="FF11" s="258"/>
      <c r="FG11" s="258"/>
      <c r="FH11" s="258"/>
      <c r="FI11" s="258"/>
      <c r="FJ11" s="258"/>
      <c r="FK11" s="259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60" t="s">
        <v>22</v>
      </c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2"/>
    </row>
    <row r="13" spans="1:170" ht="9" customHeight="1"/>
    <row r="14" spans="1:170" s="12" customFormat="1" ht="33" customHeight="1">
      <c r="A14" s="160" t="s">
        <v>136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1"/>
      <c r="BZ14" s="123" t="s">
        <v>137</v>
      </c>
      <c r="CA14" s="123"/>
      <c r="CB14" s="123"/>
      <c r="CC14" s="123"/>
      <c r="CD14" s="123"/>
      <c r="CE14" s="123"/>
      <c r="CF14" s="123"/>
      <c r="CG14" s="123" t="s">
        <v>173</v>
      </c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253" t="s">
        <v>174</v>
      </c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 t="s">
        <v>175</v>
      </c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 t="s">
        <v>2</v>
      </c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 t="s">
        <v>1</v>
      </c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6"/>
      <c r="FL14" s="39"/>
      <c r="FM14" s="39"/>
      <c r="FN14" s="39"/>
    </row>
    <row r="15" spans="1:170" s="13" customFormat="1" ht="12" customHeight="1" thickBot="1">
      <c r="A15" s="158">
        <v>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98">
        <v>2</v>
      </c>
      <c r="CA15" s="98"/>
      <c r="CB15" s="98"/>
      <c r="CC15" s="98"/>
      <c r="CD15" s="98"/>
      <c r="CE15" s="98"/>
      <c r="CF15" s="98"/>
      <c r="CG15" s="98">
        <v>3</v>
      </c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255">
        <v>4</v>
      </c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>
        <v>5</v>
      </c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>
        <v>6</v>
      </c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>
        <v>7</v>
      </c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69"/>
      <c r="FL15" s="40"/>
      <c r="FM15" s="40"/>
      <c r="FN15" s="40"/>
    </row>
    <row r="16" spans="1:170" ht="22.5" customHeight="1">
      <c r="A16" s="191" t="s">
        <v>176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2"/>
      <c r="BZ16" s="138" t="s">
        <v>0</v>
      </c>
      <c r="CA16" s="139"/>
      <c r="CB16" s="139"/>
      <c r="CC16" s="139"/>
      <c r="CD16" s="139"/>
      <c r="CE16" s="139"/>
      <c r="CF16" s="139"/>
      <c r="CG16" s="140">
        <v>100</v>
      </c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254">
        <f>CR17+CR18+CR19+CR20+CR24+CR32+CR38</f>
        <v>1012987.46</v>
      </c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>
        <f>DJ17+DJ18+DJ19+DJ20+DJ24+DJ32+DJ38</f>
        <v>9386688.4800000004</v>
      </c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83">
        <f>EB17+EB18+EB19+EB20+EB24+EB32+EB38</f>
        <v>0</v>
      </c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54">
        <f>SUM(CR16:ES16)</f>
        <v>10399675.940000001</v>
      </c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70"/>
    </row>
    <row r="17" spans="1:167" ht="15" customHeight="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3"/>
      <c r="BZ17" s="65" t="s">
        <v>3</v>
      </c>
      <c r="CA17" s="66"/>
      <c r="CB17" s="66"/>
      <c r="CC17" s="66"/>
      <c r="CD17" s="66"/>
      <c r="CE17" s="66"/>
      <c r="CF17" s="66"/>
      <c r="CG17" s="97">
        <v>120</v>
      </c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33">
        <f>SUM(CR17:ES17)</f>
        <v>0</v>
      </c>
      <c r="EU17" s="233"/>
      <c r="EV17" s="233"/>
      <c r="EW17" s="233"/>
      <c r="EX17" s="233"/>
      <c r="EY17" s="233"/>
      <c r="EZ17" s="233"/>
      <c r="FA17" s="233"/>
      <c r="FB17" s="233"/>
      <c r="FC17" s="233"/>
      <c r="FD17" s="233"/>
      <c r="FE17" s="233"/>
      <c r="FF17" s="233"/>
      <c r="FG17" s="233"/>
      <c r="FH17" s="233"/>
      <c r="FI17" s="233"/>
      <c r="FJ17" s="233"/>
      <c r="FK17" s="234"/>
    </row>
    <row r="18" spans="1:167" ht="15" customHeight="1">
      <c r="A18" s="162" t="s">
        <v>177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3"/>
      <c r="BZ18" s="65" t="s">
        <v>4</v>
      </c>
      <c r="CA18" s="66"/>
      <c r="CB18" s="66"/>
      <c r="CC18" s="66"/>
      <c r="CD18" s="66"/>
      <c r="CE18" s="66"/>
      <c r="CF18" s="66"/>
      <c r="CG18" s="97">
        <v>130</v>
      </c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0">
        <f>750346+23374.35</f>
        <v>773720.35</v>
      </c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33">
        <f>SUM(CR18:ES18)</f>
        <v>773720.35</v>
      </c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4"/>
    </row>
    <row r="19" spans="1:167" ht="15" customHeight="1">
      <c r="A19" s="162" t="s">
        <v>178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3"/>
      <c r="BZ19" s="65" t="s">
        <v>5</v>
      </c>
      <c r="CA19" s="66"/>
      <c r="CB19" s="66"/>
      <c r="CC19" s="66"/>
      <c r="CD19" s="66"/>
      <c r="CE19" s="66"/>
      <c r="CF19" s="66"/>
      <c r="CG19" s="97">
        <v>140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33">
        <f>SUM(CR19:ES19)</f>
        <v>0</v>
      </c>
      <c r="EU19" s="233"/>
      <c r="EV19" s="233"/>
      <c r="EW19" s="233"/>
      <c r="EX19" s="233"/>
      <c r="EY19" s="233"/>
      <c r="EZ19" s="233"/>
      <c r="FA19" s="233"/>
      <c r="FB19" s="233"/>
      <c r="FC19" s="233"/>
      <c r="FD19" s="233"/>
      <c r="FE19" s="233"/>
      <c r="FF19" s="233"/>
      <c r="FG19" s="233"/>
      <c r="FH19" s="233"/>
      <c r="FI19" s="233"/>
      <c r="FJ19" s="233"/>
      <c r="FK19" s="234"/>
    </row>
    <row r="20" spans="1:167" ht="15" customHeight="1">
      <c r="A20" s="162" t="s">
        <v>145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3"/>
      <c r="BZ20" s="65" t="s">
        <v>6</v>
      </c>
      <c r="CA20" s="66"/>
      <c r="CB20" s="66"/>
      <c r="CC20" s="66"/>
      <c r="CD20" s="66"/>
      <c r="CE20" s="66"/>
      <c r="CF20" s="66"/>
      <c r="CG20" s="97">
        <v>150</v>
      </c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33">
        <f>DJ21+DJ23</f>
        <v>0</v>
      </c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  <c r="DZ20" s="233"/>
      <c r="EA20" s="233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33">
        <f>SUM(CR20:ES20)</f>
        <v>0</v>
      </c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4"/>
    </row>
    <row r="21" spans="1:167" ht="12" customHeight="1">
      <c r="A21" s="164" t="s">
        <v>23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5"/>
      <c r="BZ21" s="79" t="s">
        <v>7</v>
      </c>
      <c r="CA21" s="80"/>
      <c r="CB21" s="80"/>
      <c r="CC21" s="80"/>
      <c r="CD21" s="80"/>
      <c r="CE21" s="80"/>
      <c r="CF21" s="81"/>
      <c r="CG21" s="73">
        <v>152</v>
      </c>
      <c r="CH21" s="74"/>
      <c r="CI21" s="74"/>
      <c r="CJ21" s="74"/>
      <c r="CK21" s="74"/>
      <c r="CL21" s="74"/>
      <c r="CM21" s="74"/>
      <c r="CN21" s="74"/>
      <c r="CO21" s="74"/>
      <c r="CP21" s="74"/>
      <c r="CQ21" s="75"/>
      <c r="CR21" s="271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3"/>
      <c r="DJ21" s="235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7"/>
      <c r="EB21" s="271"/>
      <c r="EC21" s="272"/>
      <c r="ED21" s="272"/>
      <c r="EE21" s="272"/>
      <c r="EF21" s="272"/>
      <c r="EG21" s="272"/>
      <c r="EH21" s="272"/>
      <c r="EI21" s="272"/>
      <c r="EJ21" s="272"/>
      <c r="EK21" s="272"/>
      <c r="EL21" s="272"/>
      <c r="EM21" s="272"/>
      <c r="EN21" s="272"/>
      <c r="EO21" s="272"/>
      <c r="EP21" s="272"/>
      <c r="EQ21" s="272"/>
      <c r="ER21" s="272"/>
      <c r="ES21" s="273"/>
      <c r="ET21" s="241">
        <f>SUM(CR21:ES22)</f>
        <v>0</v>
      </c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3"/>
    </row>
    <row r="22" spans="1:167" ht="22.5" customHeight="1">
      <c r="A22" s="142" t="s">
        <v>158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3"/>
      <c r="BZ22" s="82"/>
      <c r="CA22" s="83"/>
      <c r="CB22" s="83"/>
      <c r="CC22" s="83"/>
      <c r="CD22" s="83"/>
      <c r="CE22" s="83"/>
      <c r="CF22" s="84"/>
      <c r="CG22" s="76"/>
      <c r="CH22" s="77"/>
      <c r="CI22" s="77"/>
      <c r="CJ22" s="77"/>
      <c r="CK22" s="77"/>
      <c r="CL22" s="77"/>
      <c r="CM22" s="77"/>
      <c r="CN22" s="77"/>
      <c r="CO22" s="77"/>
      <c r="CP22" s="77"/>
      <c r="CQ22" s="78"/>
      <c r="CR22" s="274"/>
      <c r="CS22" s="275"/>
      <c r="CT22" s="275"/>
      <c r="CU22" s="275"/>
      <c r="CV22" s="275"/>
      <c r="CW22" s="275"/>
      <c r="CX22" s="275"/>
      <c r="CY22" s="275"/>
      <c r="CZ22" s="275"/>
      <c r="DA22" s="275"/>
      <c r="DB22" s="275"/>
      <c r="DC22" s="275"/>
      <c r="DD22" s="275"/>
      <c r="DE22" s="275"/>
      <c r="DF22" s="275"/>
      <c r="DG22" s="275"/>
      <c r="DH22" s="275"/>
      <c r="DI22" s="276"/>
      <c r="DJ22" s="238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40"/>
      <c r="EB22" s="274"/>
      <c r="EC22" s="275"/>
      <c r="ED22" s="275"/>
      <c r="EE22" s="275"/>
      <c r="EF22" s="275"/>
      <c r="EG22" s="275"/>
      <c r="EH22" s="275"/>
      <c r="EI22" s="275"/>
      <c r="EJ22" s="275"/>
      <c r="EK22" s="275"/>
      <c r="EL22" s="275"/>
      <c r="EM22" s="275"/>
      <c r="EN22" s="275"/>
      <c r="EO22" s="275"/>
      <c r="EP22" s="275"/>
      <c r="EQ22" s="275"/>
      <c r="ER22" s="275"/>
      <c r="ES22" s="276"/>
      <c r="ET22" s="244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6"/>
    </row>
    <row r="23" spans="1:167" ht="12" customHeight="1">
      <c r="A23" s="144" t="s">
        <v>146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5"/>
      <c r="BZ23" s="65" t="s">
        <v>8</v>
      </c>
      <c r="CA23" s="66"/>
      <c r="CB23" s="66"/>
      <c r="CC23" s="66"/>
      <c r="CD23" s="66"/>
      <c r="CE23" s="66"/>
      <c r="CF23" s="66"/>
      <c r="CG23" s="97">
        <v>153</v>
      </c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33">
        <f>SUM(CR23:ES23)</f>
        <v>0</v>
      </c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3"/>
      <c r="FF23" s="233"/>
      <c r="FG23" s="233"/>
      <c r="FH23" s="233"/>
      <c r="FI23" s="233"/>
      <c r="FJ23" s="233"/>
      <c r="FK23" s="234"/>
    </row>
    <row r="24" spans="1:167" ht="15" customHeight="1">
      <c r="A24" s="162" t="s">
        <v>140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3"/>
      <c r="BZ24" s="65" t="s">
        <v>9</v>
      </c>
      <c r="CA24" s="66"/>
      <c r="CB24" s="66"/>
      <c r="CC24" s="66"/>
      <c r="CD24" s="66"/>
      <c r="CE24" s="66"/>
      <c r="CF24" s="66"/>
      <c r="CG24" s="97">
        <v>170</v>
      </c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233">
        <f>CR25+CR27+CR31</f>
        <v>0</v>
      </c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>
        <f>DJ25+DJ27+DJ31</f>
        <v>-25580</v>
      </c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33">
        <f>SUM(CR24:ES24)</f>
        <v>-25580</v>
      </c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4"/>
    </row>
    <row r="25" spans="1:167" ht="12" customHeight="1">
      <c r="A25" s="164" t="s">
        <v>23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5"/>
      <c r="BZ25" s="79" t="s">
        <v>10</v>
      </c>
      <c r="CA25" s="80"/>
      <c r="CB25" s="80"/>
      <c r="CC25" s="80"/>
      <c r="CD25" s="80"/>
      <c r="CE25" s="80"/>
      <c r="CF25" s="81"/>
      <c r="CG25" s="73">
        <v>171</v>
      </c>
      <c r="CH25" s="74"/>
      <c r="CI25" s="74"/>
      <c r="CJ25" s="74"/>
      <c r="CK25" s="74"/>
      <c r="CL25" s="74"/>
      <c r="CM25" s="74"/>
      <c r="CN25" s="74"/>
      <c r="CO25" s="74"/>
      <c r="CP25" s="74"/>
      <c r="CQ25" s="75"/>
      <c r="CR25" s="235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7"/>
      <c r="DJ25" s="235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36"/>
      <c r="DX25" s="236"/>
      <c r="DY25" s="236"/>
      <c r="DZ25" s="236"/>
      <c r="EA25" s="237"/>
      <c r="EB25" s="271"/>
      <c r="EC25" s="272"/>
      <c r="ED25" s="272"/>
      <c r="EE25" s="272"/>
      <c r="EF25" s="272"/>
      <c r="EG25" s="272"/>
      <c r="EH25" s="272"/>
      <c r="EI25" s="272"/>
      <c r="EJ25" s="272"/>
      <c r="EK25" s="272"/>
      <c r="EL25" s="272"/>
      <c r="EM25" s="272"/>
      <c r="EN25" s="272"/>
      <c r="EO25" s="272"/>
      <c r="EP25" s="272"/>
      <c r="EQ25" s="272"/>
      <c r="ER25" s="272"/>
      <c r="ES25" s="273"/>
      <c r="ET25" s="241">
        <f>SUM(CR25:ES26)</f>
        <v>0</v>
      </c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3"/>
    </row>
    <row r="26" spans="1:167" ht="12" customHeight="1">
      <c r="A26" s="142" t="s">
        <v>24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3"/>
      <c r="BZ26" s="82"/>
      <c r="CA26" s="83"/>
      <c r="CB26" s="83"/>
      <c r="CC26" s="83"/>
      <c r="CD26" s="83"/>
      <c r="CE26" s="83"/>
      <c r="CF26" s="84"/>
      <c r="CG26" s="76"/>
      <c r="CH26" s="77"/>
      <c r="CI26" s="77"/>
      <c r="CJ26" s="77"/>
      <c r="CK26" s="77"/>
      <c r="CL26" s="77"/>
      <c r="CM26" s="77"/>
      <c r="CN26" s="77"/>
      <c r="CO26" s="77"/>
      <c r="CP26" s="77"/>
      <c r="CQ26" s="78"/>
      <c r="CR26" s="238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40"/>
      <c r="DJ26" s="238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40"/>
      <c r="EB26" s="274"/>
      <c r="EC26" s="275"/>
      <c r="ED26" s="275"/>
      <c r="EE26" s="275"/>
      <c r="EF26" s="275"/>
      <c r="EG26" s="275"/>
      <c r="EH26" s="275"/>
      <c r="EI26" s="275"/>
      <c r="EJ26" s="275"/>
      <c r="EK26" s="275"/>
      <c r="EL26" s="275"/>
      <c r="EM26" s="275"/>
      <c r="EN26" s="275"/>
      <c r="EO26" s="275"/>
      <c r="EP26" s="275"/>
      <c r="EQ26" s="275"/>
      <c r="ER26" s="275"/>
      <c r="ES26" s="276"/>
      <c r="ET26" s="244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6"/>
    </row>
    <row r="27" spans="1:167" ht="12" customHeight="1">
      <c r="A27" s="144" t="s">
        <v>25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5"/>
      <c r="BZ27" s="65" t="s">
        <v>11</v>
      </c>
      <c r="CA27" s="66"/>
      <c r="CB27" s="66"/>
      <c r="CC27" s="66"/>
      <c r="CD27" s="66"/>
      <c r="CE27" s="66"/>
      <c r="CF27" s="66"/>
      <c r="CG27" s="97">
        <v>172</v>
      </c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>
        <v>-25580</v>
      </c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33">
        <f>SUM(CR27:ES27)</f>
        <v>-25580</v>
      </c>
      <c r="EU27" s="233"/>
      <c r="EV27" s="233"/>
      <c r="EW27" s="233"/>
      <c r="EX27" s="233"/>
      <c r="EY27" s="233"/>
      <c r="EZ27" s="233"/>
      <c r="FA27" s="233"/>
      <c r="FB27" s="233"/>
      <c r="FC27" s="233"/>
      <c r="FD27" s="233"/>
      <c r="FE27" s="233"/>
      <c r="FF27" s="233"/>
      <c r="FG27" s="233"/>
      <c r="FH27" s="233"/>
      <c r="FI27" s="233"/>
      <c r="FJ27" s="233"/>
      <c r="FK27" s="234"/>
    </row>
    <row r="28" spans="1:167" ht="12" customHeight="1">
      <c r="A28" s="164" t="s">
        <v>180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5"/>
      <c r="BZ28" s="79" t="s">
        <v>12</v>
      </c>
      <c r="CA28" s="80"/>
      <c r="CB28" s="80"/>
      <c r="CC28" s="80"/>
      <c r="CD28" s="80"/>
      <c r="CE28" s="80"/>
      <c r="CF28" s="81"/>
      <c r="CG28" s="73">
        <v>172</v>
      </c>
      <c r="CH28" s="74"/>
      <c r="CI28" s="74"/>
      <c r="CJ28" s="74"/>
      <c r="CK28" s="74"/>
      <c r="CL28" s="74"/>
      <c r="CM28" s="74"/>
      <c r="CN28" s="74"/>
      <c r="CO28" s="74"/>
      <c r="CP28" s="74"/>
      <c r="CQ28" s="75"/>
      <c r="CR28" s="235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7"/>
      <c r="DJ28" s="235">
        <v>-25580</v>
      </c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36"/>
      <c r="DX28" s="236"/>
      <c r="DY28" s="236"/>
      <c r="DZ28" s="236"/>
      <c r="EA28" s="237"/>
      <c r="EB28" s="271"/>
      <c r="EC28" s="272"/>
      <c r="ED28" s="272"/>
      <c r="EE28" s="272"/>
      <c r="EF28" s="272"/>
      <c r="EG28" s="272"/>
      <c r="EH28" s="272"/>
      <c r="EI28" s="272"/>
      <c r="EJ28" s="272"/>
      <c r="EK28" s="272"/>
      <c r="EL28" s="272"/>
      <c r="EM28" s="272"/>
      <c r="EN28" s="272"/>
      <c r="EO28" s="272"/>
      <c r="EP28" s="272"/>
      <c r="EQ28" s="272"/>
      <c r="ER28" s="272"/>
      <c r="ES28" s="273"/>
      <c r="ET28" s="241">
        <f>SUM(CR28:ES29)</f>
        <v>-25580</v>
      </c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3"/>
    </row>
    <row r="29" spans="1:167" ht="12" customHeight="1">
      <c r="A29" s="166" t="s">
        <v>181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82"/>
      <c r="CA29" s="83"/>
      <c r="CB29" s="83"/>
      <c r="CC29" s="83"/>
      <c r="CD29" s="83"/>
      <c r="CE29" s="83"/>
      <c r="CF29" s="84"/>
      <c r="CG29" s="76"/>
      <c r="CH29" s="77"/>
      <c r="CI29" s="77"/>
      <c r="CJ29" s="77"/>
      <c r="CK29" s="77"/>
      <c r="CL29" s="77"/>
      <c r="CM29" s="77"/>
      <c r="CN29" s="77"/>
      <c r="CO29" s="77"/>
      <c r="CP29" s="77"/>
      <c r="CQ29" s="78"/>
      <c r="CR29" s="238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40"/>
      <c r="DJ29" s="238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40"/>
      <c r="EB29" s="274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6"/>
      <c r="ET29" s="244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6"/>
    </row>
    <row r="30" spans="1:167" ht="12" customHeight="1">
      <c r="A30" s="170" t="s">
        <v>182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1"/>
      <c r="BZ30" s="172" t="s">
        <v>183</v>
      </c>
      <c r="CA30" s="173"/>
      <c r="CB30" s="173"/>
      <c r="CC30" s="173"/>
      <c r="CD30" s="173"/>
      <c r="CE30" s="173"/>
      <c r="CF30" s="174"/>
      <c r="CG30" s="175">
        <v>172</v>
      </c>
      <c r="CH30" s="176"/>
      <c r="CI30" s="176"/>
      <c r="CJ30" s="176"/>
      <c r="CK30" s="176"/>
      <c r="CL30" s="176"/>
      <c r="CM30" s="176"/>
      <c r="CN30" s="176"/>
      <c r="CO30" s="176"/>
      <c r="CP30" s="176"/>
      <c r="CQ30" s="118"/>
      <c r="CR30" s="277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9"/>
      <c r="DJ30" s="280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2"/>
      <c r="EB30" s="277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279"/>
      <c r="ET30" s="233">
        <f>SUM(CR30:ES30)</f>
        <v>0</v>
      </c>
      <c r="EU30" s="233"/>
      <c r="EV30" s="233"/>
      <c r="EW30" s="233"/>
      <c r="EX30" s="233"/>
      <c r="EY30" s="233"/>
      <c r="EZ30" s="233"/>
      <c r="FA30" s="233"/>
      <c r="FB30" s="233"/>
      <c r="FC30" s="233"/>
      <c r="FD30" s="233"/>
      <c r="FE30" s="233"/>
      <c r="FF30" s="233"/>
      <c r="FG30" s="233"/>
      <c r="FH30" s="233"/>
      <c r="FI30" s="233"/>
      <c r="FJ30" s="233"/>
      <c r="FK30" s="234"/>
    </row>
    <row r="31" spans="1:167" ht="12" customHeight="1">
      <c r="A31" s="144" t="s">
        <v>138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5"/>
      <c r="BZ31" s="65" t="s">
        <v>179</v>
      </c>
      <c r="CA31" s="66"/>
      <c r="CB31" s="66"/>
      <c r="CC31" s="66"/>
      <c r="CD31" s="66"/>
      <c r="CE31" s="66"/>
      <c r="CF31" s="66"/>
      <c r="CG31" s="97">
        <v>173</v>
      </c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33">
        <f>SUM(CR31:ES31)</f>
        <v>0</v>
      </c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4"/>
    </row>
    <row r="32" spans="1:167" ht="15" customHeight="1">
      <c r="A32" s="162" t="s">
        <v>26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3"/>
      <c r="BZ32" s="65" t="s">
        <v>13</v>
      </c>
      <c r="CA32" s="66"/>
      <c r="CB32" s="66"/>
      <c r="CC32" s="66"/>
      <c r="CD32" s="66"/>
      <c r="CE32" s="66"/>
      <c r="CF32" s="66"/>
      <c r="CG32" s="97">
        <v>180</v>
      </c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233">
        <f>CR33+CR35+CR36+CR37</f>
        <v>1012987.46</v>
      </c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>
        <f>DJ33+DJ35+DJ36+DJ37</f>
        <v>8638548.1300000008</v>
      </c>
      <c r="DK32" s="233"/>
      <c r="DL32" s="233"/>
      <c r="DM32" s="233"/>
      <c r="DN32" s="233"/>
      <c r="DO32" s="233"/>
      <c r="DP32" s="233"/>
      <c r="DQ32" s="233"/>
      <c r="DR32" s="233"/>
      <c r="DS32" s="233"/>
      <c r="DT32" s="233"/>
      <c r="DU32" s="233"/>
      <c r="DV32" s="233"/>
      <c r="DW32" s="233"/>
      <c r="DX32" s="233"/>
      <c r="DY32" s="233"/>
      <c r="DZ32" s="233"/>
      <c r="EA32" s="233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33">
        <f>SUM(CR32:ES32)</f>
        <v>9651535.5899999999</v>
      </c>
      <c r="EU32" s="233"/>
      <c r="EV32" s="233"/>
      <c r="EW32" s="233"/>
      <c r="EX32" s="233"/>
      <c r="EY32" s="233"/>
      <c r="EZ32" s="233"/>
      <c r="FA32" s="233"/>
      <c r="FB32" s="233"/>
      <c r="FC32" s="233"/>
      <c r="FD32" s="233"/>
      <c r="FE32" s="233"/>
      <c r="FF32" s="233"/>
      <c r="FG32" s="233"/>
      <c r="FH32" s="233"/>
      <c r="FI32" s="233"/>
      <c r="FJ32" s="233"/>
      <c r="FK32" s="234"/>
    </row>
    <row r="33" spans="1:203" ht="12" customHeight="1">
      <c r="A33" s="164" t="s">
        <v>23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5"/>
      <c r="BZ33" s="79" t="s">
        <v>184</v>
      </c>
      <c r="CA33" s="80"/>
      <c r="CB33" s="80"/>
      <c r="CC33" s="80"/>
      <c r="CD33" s="80"/>
      <c r="CE33" s="80"/>
      <c r="CF33" s="81"/>
      <c r="CG33" s="73">
        <v>180</v>
      </c>
      <c r="CH33" s="74"/>
      <c r="CI33" s="74"/>
      <c r="CJ33" s="74"/>
      <c r="CK33" s="74"/>
      <c r="CL33" s="74"/>
      <c r="CM33" s="74"/>
      <c r="CN33" s="74"/>
      <c r="CO33" s="74"/>
      <c r="CP33" s="74"/>
      <c r="CQ33" s="75"/>
      <c r="CR33" s="271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72"/>
      <c r="DI33" s="273"/>
      <c r="DJ33" s="235">
        <f>8638548.13</f>
        <v>8638548.1300000008</v>
      </c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7"/>
      <c r="EB33" s="271"/>
      <c r="EC33" s="272"/>
      <c r="ED33" s="272"/>
      <c r="EE33" s="272"/>
      <c r="EF33" s="272"/>
      <c r="EG33" s="272"/>
      <c r="EH33" s="272"/>
      <c r="EI33" s="272"/>
      <c r="EJ33" s="272"/>
      <c r="EK33" s="272"/>
      <c r="EL33" s="272"/>
      <c r="EM33" s="272"/>
      <c r="EN33" s="272"/>
      <c r="EO33" s="272"/>
      <c r="EP33" s="272"/>
      <c r="EQ33" s="272"/>
      <c r="ER33" s="272"/>
      <c r="ES33" s="273"/>
      <c r="ET33" s="241">
        <f>SUM(CR33:ES34)</f>
        <v>8638548.1300000008</v>
      </c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3"/>
      <c r="FL33" s="219" t="s">
        <v>289</v>
      </c>
      <c r="FM33" s="220"/>
      <c r="FN33" s="220"/>
      <c r="FO33" s="220"/>
      <c r="FP33" s="220"/>
      <c r="FQ33" s="220"/>
      <c r="FR33" s="220"/>
      <c r="FS33" s="220"/>
      <c r="FT33" s="220"/>
      <c r="FU33" s="220"/>
      <c r="FV33" s="220"/>
      <c r="FW33" s="220"/>
      <c r="FX33" s="220"/>
      <c r="FY33" s="220"/>
      <c r="FZ33" s="220"/>
      <c r="GA33" s="220"/>
      <c r="GB33" s="220"/>
      <c r="GC33" s="221"/>
      <c r="GD33" s="301" t="s">
        <v>272</v>
      </c>
      <c r="GE33" s="302"/>
      <c r="GF33" s="302"/>
      <c r="GG33" s="302"/>
      <c r="GH33" s="302"/>
      <c r="GI33" s="302"/>
      <c r="GJ33" s="302"/>
      <c r="GK33" s="302"/>
      <c r="GL33" s="302"/>
      <c r="GM33" s="302"/>
      <c r="GN33" s="302"/>
      <c r="GO33" s="302"/>
      <c r="GP33" s="302"/>
      <c r="GQ33" s="302"/>
      <c r="GR33" s="302"/>
      <c r="GS33" s="302"/>
      <c r="GT33" s="302"/>
      <c r="GU33" s="303"/>
    </row>
    <row r="34" spans="1:203" ht="12" customHeight="1">
      <c r="A34" s="142" t="s">
        <v>188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3"/>
      <c r="BZ34" s="82"/>
      <c r="CA34" s="83"/>
      <c r="CB34" s="83"/>
      <c r="CC34" s="83"/>
      <c r="CD34" s="83"/>
      <c r="CE34" s="83"/>
      <c r="CF34" s="84"/>
      <c r="CG34" s="76"/>
      <c r="CH34" s="77"/>
      <c r="CI34" s="77"/>
      <c r="CJ34" s="77"/>
      <c r="CK34" s="77"/>
      <c r="CL34" s="77"/>
      <c r="CM34" s="77"/>
      <c r="CN34" s="77"/>
      <c r="CO34" s="77"/>
      <c r="CP34" s="77"/>
      <c r="CQ34" s="78"/>
      <c r="CR34" s="274"/>
      <c r="CS34" s="275"/>
      <c r="CT34" s="275"/>
      <c r="CU34" s="275"/>
      <c r="CV34" s="275"/>
      <c r="CW34" s="275"/>
      <c r="CX34" s="275"/>
      <c r="CY34" s="275"/>
      <c r="CZ34" s="275"/>
      <c r="DA34" s="275"/>
      <c r="DB34" s="275"/>
      <c r="DC34" s="275"/>
      <c r="DD34" s="275"/>
      <c r="DE34" s="275"/>
      <c r="DF34" s="275"/>
      <c r="DG34" s="275"/>
      <c r="DH34" s="275"/>
      <c r="DI34" s="276"/>
      <c r="DJ34" s="238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40"/>
      <c r="EB34" s="274"/>
      <c r="EC34" s="275"/>
      <c r="ED34" s="275"/>
      <c r="EE34" s="275"/>
      <c r="EF34" s="275"/>
      <c r="EG34" s="275"/>
      <c r="EH34" s="275"/>
      <c r="EI34" s="275"/>
      <c r="EJ34" s="275"/>
      <c r="EK34" s="275"/>
      <c r="EL34" s="275"/>
      <c r="EM34" s="275"/>
      <c r="EN34" s="275"/>
      <c r="EO34" s="275"/>
      <c r="EP34" s="275"/>
      <c r="EQ34" s="275"/>
      <c r="ER34" s="275"/>
      <c r="ES34" s="276"/>
      <c r="ET34" s="244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6"/>
      <c r="FL34" s="222"/>
      <c r="FM34" s="223"/>
      <c r="FN34" s="223"/>
      <c r="FO34" s="223"/>
      <c r="FP34" s="223"/>
      <c r="FQ34" s="223"/>
      <c r="FR34" s="223"/>
      <c r="FS34" s="223"/>
      <c r="FT34" s="223"/>
      <c r="FU34" s="223"/>
      <c r="FV34" s="223"/>
      <c r="FW34" s="223"/>
      <c r="FX34" s="223"/>
      <c r="FY34" s="223"/>
      <c r="FZ34" s="223"/>
      <c r="GA34" s="223"/>
      <c r="GB34" s="223"/>
      <c r="GC34" s="224"/>
      <c r="GD34" s="304"/>
      <c r="GE34" s="305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6"/>
    </row>
    <row r="35" spans="1:203" ht="12" customHeight="1">
      <c r="A35" s="144" t="s">
        <v>189</v>
      </c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5"/>
      <c r="BZ35" s="65" t="s">
        <v>185</v>
      </c>
      <c r="CA35" s="66"/>
      <c r="CB35" s="66"/>
      <c r="CC35" s="66"/>
      <c r="CD35" s="66"/>
      <c r="CE35" s="66"/>
      <c r="CF35" s="66"/>
      <c r="CG35" s="97">
        <v>180</v>
      </c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250">
        <v>1012987.46</v>
      </c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33">
        <f>SUM(CR35:ES35)</f>
        <v>1012987.46</v>
      </c>
      <c r="EU35" s="233"/>
      <c r="EV35" s="233"/>
      <c r="EW35" s="233"/>
      <c r="EX35" s="233"/>
      <c r="EY35" s="233"/>
      <c r="EZ35" s="233"/>
      <c r="FA35" s="233"/>
      <c r="FB35" s="233"/>
      <c r="FC35" s="233"/>
      <c r="FD35" s="233"/>
      <c r="FE35" s="233"/>
      <c r="FF35" s="233"/>
      <c r="FG35" s="233"/>
      <c r="FH35" s="233"/>
      <c r="FI35" s="233"/>
      <c r="FJ35" s="233"/>
      <c r="FK35" s="234"/>
    </row>
    <row r="36" spans="1:203" ht="12" customHeight="1">
      <c r="A36" s="144" t="s">
        <v>190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5"/>
      <c r="BZ36" s="65" t="s">
        <v>186</v>
      </c>
      <c r="CA36" s="66"/>
      <c r="CB36" s="66"/>
      <c r="CC36" s="66"/>
      <c r="CD36" s="66"/>
      <c r="CE36" s="66"/>
      <c r="CF36" s="66"/>
      <c r="CG36" s="97">
        <v>180</v>
      </c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33">
        <f>SUM(CR36:ES36)</f>
        <v>0</v>
      </c>
      <c r="EU36" s="233"/>
      <c r="EV36" s="233"/>
      <c r="EW36" s="233"/>
      <c r="EX36" s="233"/>
      <c r="EY36" s="233"/>
      <c r="EZ36" s="233"/>
      <c r="FA36" s="233"/>
      <c r="FB36" s="233"/>
      <c r="FC36" s="233"/>
      <c r="FD36" s="233"/>
      <c r="FE36" s="233"/>
      <c r="FF36" s="233"/>
      <c r="FG36" s="233"/>
      <c r="FH36" s="233"/>
      <c r="FI36" s="233"/>
      <c r="FJ36" s="233"/>
      <c r="FK36" s="234"/>
    </row>
    <row r="37" spans="1:203" ht="17.25" customHeight="1">
      <c r="A37" s="144" t="s">
        <v>191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5"/>
      <c r="BZ37" s="65" t="s">
        <v>187</v>
      </c>
      <c r="CA37" s="66"/>
      <c r="CB37" s="66"/>
      <c r="CC37" s="66"/>
      <c r="CD37" s="66"/>
      <c r="CE37" s="66"/>
      <c r="CF37" s="66"/>
      <c r="CG37" s="97">
        <v>180</v>
      </c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309">
        <f>-171128.54+171128.54</f>
        <v>0</v>
      </c>
      <c r="DK37" s="309"/>
      <c r="DL37" s="309"/>
      <c r="DM37" s="309"/>
      <c r="DN37" s="309"/>
      <c r="DO37" s="309"/>
      <c r="DP37" s="309"/>
      <c r="DQ37" s="309"/>
      <c r="DR37" s="309"/>
      <c r="DS37" s="309"/>
      <c r="DT37" s="309"/>
      <c r="DU37" s="309"/>
      <c r="DV37" s="309"/>
      <c r="DW37" s="309"/>
      <c r="DX37" s="309"/>
      <c r="DY37" s="309"/>
      <c r="DZ37" s="309"/>
      <c r="EA37" s="309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33">
        <f>SUM(CR37:ES37)</f>
        <v>0</v>
      </c>
      <c r="EU37" s="233"/>
      <c r="EV37" s="233"/>
      <c r="EW37" s="233"/>
      <c r="EX37" s="233"/>
      <c r="EY37" s="233"/>
      <c r="EZ37" s="233"/>
      <c r="FA37" s="233"/>
      <c r="FB37" s="233"/>
      <c r="FC37" s="233"/>
      <c r="FD37" s="233"/>
      <c r="FE37" s="233"/>
      <c r="FF37" s="233"/>
      <c r="FG37" s="233"/>
      <c r="FH37" s="233"/>
      <c r="FI37" s="233"/>
      <c r="FJ37" s="233"/>
      <c r="FK37" s="234"/>
    </row>
    <row r="38" spans="1:203" ht="15" customHeight="1">
      <c r="A38" s="168" t="s">
        <v>27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9"/>
      <c r="BZ38" s="65" t="s">
        <v>14</v>
      </c>
      <c r="CA38" s="66"/>
      <c r="CB38" s="66"/>
      <c r="CC38" s="66"/>
      <c r="CD38" s="66"/>
      <c r="CE38" s="66"/>
      <c r="CF38" s="66"/>
      <c r="CG38" s="97">
        <v>130</v>
      </c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33">
        <f>SUM(CR38:ES38)</f>
        <v>0</v>
      </c>
      <c r="EU38" s="233"/>
      <c r="EV38" s="233"/>
      <c r="EW38" s="233"/>
      <c r="EX38" s="233"/>
      <c r="EY38" s="233"/>
      <c r="EZ38" s="233"/>
      <c r="FA38" s="233"/>
      <c r="FB38" s="233"/>
      <c r="FC38" s="233"/>
      <c r="FD38" s="233"/>
      <c r="FE38" s="233"/>
      <c r="FF38" s="233"/>
      <c r="FG38" s="233"/>
      <c r="FH38" s="233"/>
      <c r="FI38" s="233"/>
      <c r="FJ38" s="233"/>
      <c r="FK38" s="234"/>
    </row>
    <row r="39" spans="1:203" ht="15" customHeight="1">
      <c r="FK39" s="41" t="s">
        <v>166</v>
      </c>
    </row>
    <row r="40" spans="1:203" s="12" customFormat="1" ht="33" customHeight="1">
      <c r="A40" s="161" t="s">
        <v>136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 t="s">
        <v>137</v>
      </c>
      <c r="CA40" s="123"/>
      <c r="CB40" s="123"/>
      <c r="CC40" s="123"/>
      <c r="CD40" s="123"/>
      <c r="CE40" s="123"/>
      <c r="CF40" s="123"/>
      <c r="CG40" s="123" t="s">
        <v>173</v>
      </c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253" t="s">
        <v>174</v>
      </c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 t="s">
        <v>175</v>
      </c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 t="s">
        <v>2</v>
      </c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 t="s">
        <v>1</v>
      </c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6"/>
      <c r="FL40" s="39"/>
      <c r="FM40" s="39"/>
      <c r="FN40" s="39"/>
    </row>
    <row r="41" spans="1:203" s="13" customFormat="1" ht="12" customHeight="1" thickBot="1">
      <c r="A41" s="158">
        <v>1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98">
        <v>2</v>
      </c>
      <c r="CA41" s="98"/>
      <c r="CB41" s="98"/>
      <c r="CC41" s="98"/>
      <c r="CD41" s="98"/>
      <c r="CE41" s="98"/>
      <c r="CF41" s="98"/>
      <c r="CG41" s="98">
        <v>3</v>
      </c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255">
        <v>4</v>
      </c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>
        <v>5</v>
      </c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>
        <v>6</v>
      </c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>
        <v>7</v>
      </c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69"/>
      <c r="FL41" s="40"/>
      <c r="FM41" s="40"/>
      <c r="FN41" s="40"/>
    </row>
    <row r="42" spans="1:203" ht="25.5" customHeight="1">
      <c r="A42" s="191" t="s">
        <v>241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2"/>
      <c r="BZ42" s="138" t="s">
        <v>30</v>
      </c>
      <c r="CA42" s="139"/>
      <c r="CB42" s="139"/>
      <c r="CC42" s="139"/>
      <c r="CD42" s="139"/>
      <c r="CE42" s="139"/>
      <c r="CF42" s="139"/>
      <c r="CG42" s="140">
        <v>200</v>
      </c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254">
        <f>CR43+CR48+CR56+CR60+CR64+CR68+CR72+CR76+CR81</f>
        <v>1032818.93</v>
      </c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>
        <f>DJ43+DJ48+DJ56+DJ60+DJ64+DJ68+DJ72+DJ76+DJ81</f>
        <v>9517281.1899999995</v>
      </c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>
        <f>EB43+EB48+EB56+EB60+EB64+EB68+EB72+EB76+EB81</f>
        <v>0</v>
      </c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>
        <f>SUM(CR42:ES42)</f>
        <v>10550100.119999999</v>
      </c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70"/>
    </row>
    <row r="43" spans="1:203" ht="15" customHeight="1">
      <c r="A43" s="162" t="s">
        <v>147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3"/>
      <c r="BZ43" s="65" t="s">
        <v>31</v>
      </c>
      <c r="CA43" s="66"/>
      <c r="CB43" s="66"/>
      <c r="CC43" s="66"/>
      <c r="CD43" s="66"/>
      <c r="CE43" s="66"/>
      <c r="CF43" s="66"/>
      <c r="CG43" s="97">
        <v>210</v>
      </c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233">
        <f>SUM(CR44:DI47)</f>
        <v>60884.93</v>
      </c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>
        <f>SUM(DJ44:EA47)</f>
        <v>6937912.4400000004</v>
      </c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33">
        <f>SUM(CR43:ES43)</f>
        <v>6998797.3700000001</v>
      </c>
      <c r="EU43" s="233"/>
      <c r="EV43" s="233"/>
      <c r="EW43" s="233"/>
      <c r="EX43" s="233"/>
      <c r="EY43" s="233"/>
      <c r="EZ43" s="233"/>
      <c r="FA43" s="233"/>
      <c r="FB43" s="233"/>
      <c r="FC43" s="233"/>
      <c r="FD43" s="233"/>
      <c r="FE43" s="233"/>
      <c r="FF43" s="233"/>
      <c r="FG43" s="233"/>
      <c r="FH43" s="233"/>
      <c r="FI43" s="233"/>
      <c r="FJ43" s="233"/>
      <c r="FK43" s="234"/>
    </row>
    <row r="44" spans="1:203" ht="12" customHeight="1">
      <c r="A44" s="164" t="s">
        <v>23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5"/>
      <c r="BZ44" s="79" t="s">
        <v>32</v>
      </c>
      <c r="CA44" s="80"/>
      <c r="CB44" s="80"/>
      <c r="CC44" s="80"/>
      <c r="CD44" s="80"/>
      <c r="CE44" s="80"/>
      <c r="CF44" s="81"/>
      <c r="CG44" s="73">
        <v>211</v>
      </c>
      <c r="CH44" s="74"/>
      <c r="CI44" s="74"/>
      <c r="CJ44" s="74"/>
      <c r="CK44" s="74"/>
      <c r="CL44" s="74"/>
      <c r="CM44" s="74"/>
      <c r="CN44" s="74"/>
      <c r="CO44" s="74"/>
      <c r="CP44" s="74"/>
      <c r="CQ44" s="75"/>
      <c r="CR44" s="235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7"/>
      <c r="DJ44" s="235">
        <v>5350319.87</v>
      </c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36"/>
      <c r="DX44" s="236"/>
      <c r="DY44" s="236"/>
      <c r="DZ44" s="236"/>
      <c r="EA44" s="237"/>
      <c r="EB44" s="271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3"/>
      <c r="ET44" s="241">
        <f>SUM(CR44:ES45)</f>
        <v>5350319.87</v>
      </c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3"/>
    </row>
    <row r="45" spans="1:203" ht="12" customHeight="1">
      <c r="A45" s="142" t="s">
        <v>159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3"/>
      <c r="BZ45" s="82"/>
      <c r="CA45" s="83"/>
      <c r="CB45" s="83"/>
      <c r="CC45" s="83"/>
      <c r="CD45" s="83"/>
      <c r="CE45" s="83"/>
      <c r="CF45" s="84"/>
      <c r="CG45" s="76"/>
      <c r="CH45" s="77"/>
      <c r="CI45" s="77"/>
      <c r="CJ45" s="77"/>
      <c r="CK45" s="77"/>
      <c r="CL45" s="77"/>
      <c r="CM45" s="77"/>
      <c r="CN45" s="77"/>
      <c r="CO45" s="77"/>
      <c r="CP45" s="77"/>
      <c r="CQ45" s="78"/>
      <c r="CR45" s="238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40"/>
      <c r="DJ45" s="238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40"/>
      <c r="EB45" s="274"/>
      <c r="EC45" s="275"/>
      <c r="ED45" s="275"/>
      <c r="EE45" s="275"/>
      <c r="EF45" s="275"/>
      <c r="EG45" s="275"/>
      <c r="EH45" s="275"/>
      <c r="EI45" s="275"/>
      <c r="EJ45" s="275"/>
      <c r="EK45" s="275"/>
      <c r="EL45" s="275"/>
      <c r="EM45" s="275"/>
      <c r="EN45" s="275"/>
      <c r="EO45" s="275"/>
      <c r="EP45" s="275"/>
      <c r="EQ45" s="275"/>
      <c r="ER45" s="275"/>
      <c r="ES45" s="276"/>
      <c r="ET45" s="244"/>
      <c r="EU45" s="245"/>
      <c r="EV45" s="245"/>
      <c r="EW45" s="245"/>
      <c r="EX45" s="245"/>
      <c r="EY45" s="245"/>
      <c r="EZ45" s="245"/>
      <c r="FA45" s="245"/>
      <c r="FB45" s="245"/>
      <c r="FC45" s="245"/>
      <c r="FD45" s="245"/>
      <c r="FE45" s="245"/>
      <c r="FF45" s="245"/>
      <c r="FG45" s="245"/>
      <c r="FH45" s="245"/>
      <c r="FI45" s="245"/>
      <c r="FJ45" s="245"/>
      <c r="FK45" s="246"/>
    </row>
    <row r="46" spans="1:203" ht="15" customHeight="1">
      <c r="A46" s="144" t="s">
        <v>35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5"/>
      <c r="BZ46" s="65" t="s">
        <v>33</v>
      </c>
      <c r="CA46" s="66"/>
      <c r="CB46" s="66"/>
      <c r="CC46" s="66"/>
      <c r="CD46" s="66"/>
      <c r="CE46" s="66"/>
      <c r="CF46" s="66"/>
      <c r="CG46" s="97">
        <v>212</v>
      </c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250">
        <v>60884.93</v>
      </c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/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33">
        <f>SUM(CR46:ES46)</f>
        <v>60884.93</v>
      </c>
      <c r="EU46" s="233"/>
      <c r="EV46" s="233"/>
      <c r="EW46" s="233"/>
      <c r="EX46" s="233"/>
      <c r="EY46" s="233"/>
      <c r="EZ46" s="233"/>
      <c r="FA46" s="233"/>
      <c r="FB46" s="233"/>
      <c r="FC46" s="233"/>
      <c r="FD46" s="233"/>
      <c r="FE46" s="233"/>
      <c r="FF46" s="233"/>
      <c r="FG46" s="233"/>
      <c r="FH46" s="233"/>
      <c r="FI46" s="233"/>
      <c r="FJ46" s="233"/>
      <c r="FK46" s="234"/>
    </row>
    <row r="47" spans="1:203" ht="15" customHeight="1">
      <c r="A47" s="144" t="s">
        <v>148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5"/>
      <c r="BZ47" s="65" t="s">
        <v>34</v>
      </c>
      <c r="CA47" s="66"/>
      <c r="CB47" s="66"/>
      <c r="CC47" s="66"/>
      <c r="CD47" s="66"/>
      <c r="CE47" s="66"/>
      <c r="CF47" s="66"/>
      <c r="CG47" s="97">
        <v>213</v>
      </c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>
        <v>1587592.57</v>
      </c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33">
        <f>SUM(CR47:ES47)</f>
        <v>1587592.57</v>
      </c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3"/>
      <c r="FK47" s="234"/>
    </row>
    <row r="48" spans="1:203" ht="15" customHeight="1">
      <c r="A48" s="162" t="s">
        <v>149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3"/>
      <c r="BZ48" s="65" t="s">
        <v>36</v>
      </c>
      <c r="CA48" s="66"/>
      <c r="CB48" s="66"/>
      <c r="CC48" s="66"/>
      <c r="CD48" s="66"/>
      <c r="CE48" s="66"/>
      <c r="CF48" s="66"/>
      <c r="CG48" s="97">
        <v>220</v>
      </c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233">
        <f>SUM(CR49:DI55)</f>
        <v>928159</v>
      </c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>
        <f>SUM(DJ49:EA55)</f>
        <v>1292133.1200000001</v>
      </c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33"/>
      <c r="DW48" s="233"/>
      <c r="DX48" s="233"/>
      <c r="DY48" s="233"/>
      <c r="DZ48" s="233"/>
      <c r="EA48" s="233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33">
        <f>SUM(CR48:ES48)</f>
        <v>2220292.12</v>
      </c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3"/>
      <c r="FK48" s="234"/>
    </row>
    <row r="49" spans="1:167" ht="12" customHeight="1">
      <c r="A49" s="164" t="s">
        <v>23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5"/>
      <c r="BZ49" s="79" t="s">
        <v>37</v>
      </c>
      <c r="CA49" s="80"/>
      <c r="CB49" s="80"/>
      <c r="CC49" s="80"/>
      <c r="CD49" s="80"/>
      <c r="CE49" s="80"/>
      <c r="CF49" s="81"/>
      <c r="CG49" s="73">
        <v>221</v>
      </c>
      <c r="CH49" s="74"/>
      <c r="CI49" s="74"/>
      <c r="CJ49" s="74"/>
      <c r="CK49" s="74"/>
      <c r="CL49" s="74"/>
      <c r="CM49" s="74"/>
      <c r="CN49" s="74"/>
      <c r="CO49" s="74"/>
      <c r="CP49" s="74"/>
      <c r="CQ49" s="75"/>
      <c r="CR49" s="235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7"/>
      <c r="DJ49" s="235">
        <v>7835.2</v>
      </c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7"/>
      <c r="EB49" s="271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3"/>
      <c r="ET49" s="241">
        <f>SUM(CR49:ES50)</f>
        <v>7835.2</v>
      </c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3"/>
    </row>
    <row r="50" spans="1:167" ht="12" customHeight="1">
      <c r="A50" s="142" t="s">
        <v>43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3"/>
      <c r="BZ50" s="82"/>
      <c r="CA50" s="83"/>
      <c r="CB50" s="83"/>
      <c r="CC50" s="83"/>
      <c r="CD50" s="83"/>
      <c r="CE50" s="83"/>
      <c r="CF50" s="84"/>
      <c r="CG50" s="76"/>
      <c r="CH50" s="77"/>
      <c r="CI50" s="77"/>
      <c r="CJ50" s="77"/>
      <c r="CK50" s="77"/>
      <c r="CL50" s="77"/>
      <c r="CM50" s="77"/>
      <c r="CN50" s="77"/>
      <c r="CO50" s="77"/>
      <c r="CP50" s="77"/>
      <c r="CQ50" s="78"/>
      <c r="CR50" s="238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40"/>
      <c r="DJ50" s="238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39"/>
      <c r="DW50" s="239"/>
      <c r="DX50" s="239"/>
      <c r="DY50" s="239"/>
      <c r="DZ50" s="239"/>
      <c r="EA50" s="240"/>
      <c r="EB50" s="274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6"/>
      <c r="ET50" s="244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6"/>
    </row>
    <row r="51" spans="1:167" ht="15" customHeight="1">
      <c r="A51" s="144" t="s">
        <v>44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5"/>
      <c r="BZ51" s="65" t="s">
        <v>38</v>
      </c>
      <c r="CA51" s="66"/>
      <c r="CB51" s="66"/>
      <c r="CC51" s="66"/>
      <c r="CD51" s="66"/>
      <c r="CE51" s="66"/>
      <c r="CF51" s="66"/>
      <c r="CG51" s="97">
        <v>222</v>
      </c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250">
        <v>11600</v>
      </c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/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33">
        <f t="shared" ref="ET51:ET56" si="0">SUM(CR51:ES51)</f>
        <v>11600</v>
      </c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4"/>
    </row>
    <row r="52" spans="1:167" ht="15" customHeight="1">
      <c r="A52" s="144" t="s">
        <v>45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5"/>
      <c r="BZ52" s="65" t="s">
        <v>39</v>
      </c>
      <c r="CA52" s="66"/>
      <c r="CB52" s="66"/>
      <c r="CC52" s="66"/>
      <c r="CD52" s="66"/>
      <c r="CE52" s="66"/>
      <c r="CF52" s="66"/>
      <c r="CG52" s="97">
        <v>223</v>
      </c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>
        <v>1193242.3700000001</v>
      </c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33">
        <f t="shared" si="0"/>
        <v>1193242.3700000001</v>
      </c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3"/>
      <c r="FK52" s="234"/>
    </row>
    <row r="53" spans="1:167" ht="15" customHeight="1">
      <c r="A53" s="144" t="s">
        <v>46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5"/>
      <c r="BZ53" s="65" t="s">
        <v>40</v>
      </c>
      <c r="CA53" s="66"/>
      <c r="CB53" s="66"/>
      <c r="CC53" s="66"/>
      <c r="CD53" s="66"/>
      <c r="CE53" s="66"/>
      <c r="CF53" s="66"/>
      <c r="CG53" s="97">
        <v>224</v>
      </c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250"/>
      <c r="CS53" s="250"/>
      <c r="CT53" s="250"/>
      <c r="CU53" s="250"/>
      <c r="CV53" s="250"/>
      <c r="CW53" s="250"/>
      <c r="CX53" s="250"/>
      <c r="CY53" s="250"/>
      <c r="CZ53" s="250"/>
      <c r="DA53" s="250"/>
      <c r="DB53" s="250"/>
      <c r="DC53" s="250"/>
      <c r="DD53" s="250"/>
      <c r="DE53" s="250"/>
      <c r="DF53" s="250"/>
      <c r="DG53" s="250"/>
      <c r="DH53" s="250"/>
      <c r="DI53" s="250"/>
      <c r="DJ53" s="250"/>
      <c r="DK53" s="250"/>
      <c r="DL53" s="250"/>
      <c r="DM53" s="250"/>
      <c r="DN53" s="250"/>
      <c r="DO53" s="250"/>
      <c r="DP53" s="250"/>
      <c r="DQ53" s="250"/>
      <c r="DR53" s="250"/>
      <c r="DS53" s="250"/>
      <c r="DT53" s="250"/>
      <c r="DU53" s="250"/>
      <c r="DV53" s="250"/>
      <c r="DW53" s="250"/>
      <c r="DX53" s="250"/>
      <c r="DY53" s="250"/>
      <c r="DZ53" s="250"/>
      <c r="EA53" s="250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33">
        <f t="shared" si="0"/>
        <v>0</v>
      </c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3"/>
      <c r="FK53" s="234"/>
    </row>
    <row r="54" spans="1:167" ht="15" customHeight="1">
      <c r="A54" s="144" t="s">
        <v>150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5"/>
      <c r="BZ54" s="65" t="s">
        <v>41</v>
      </c>
      <c r="CA54" s="66"/>
      <c r="CB54" s="66"/>
      <c r="CC54" s="66"/>
      <c r="CD54" s="66"/>
      <c r="CE54" s="66"/>
      <c r="CF54" s="66"/>
      <c r="CG54" s="97">
        <v>225</v>
      </c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250">
        <v>915747</v>
      </c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>
        <v>89596.75</v>
      </c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33">
        <f t="shared" si="0"/>
        <v>1005343.75</v>
      </c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3"/>
      <c r="FK54" s="234"/>
    </row>
    <row r="55" spans="1:167" ht="15" customHeight="1">
      <c r="A55" s="144" t="s">
        <v>151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5"/>
      <c r="BZ55" s="65" t="s">
        <v>42</v>
      </c>
      <c r="CA55" s="66"/>
      <c r="CB55" s="66"/>
      <c r="CC55" s="66"/>
      <c r="CD55" s="66"/>
      <c r="CE55" s="66"/>
      <c r="CF55" s="66"/>
      <c r="CG55" s="97">
        <v>226</v>
      </c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250">
        <v>812</v>
      </c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>
        <v>1458.8</v>
      </c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33">
        <f t="shared" si="0"/>
        <v>2270.8000000000002</v>
      </c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3"/>
      <c r="FK55" s="234"/>
    </row>
    <row r="56" spans="1:167" ht="15" customHeight="1">
      <c r="A56" s="162" t="s">
        <v>192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3"/>
      <c r="BZ56" s="65" t="s">
        <v>47</v>
      </c>
      <c r="CA56" s="66"/>
      <c r="CB56" s="66"/>
      <c r="CC56" s="66"/>
      <c r="CD56" s="66"/>
      <c r="CE56" s="66"/>
      <c r="CF56" s="66"/>
      <c r="CG56" s="97">
        <v>230</v>
      </c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233">
        <f>SUM(CR57:DI59)</f>
        <v>0</v>
      </c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>
        <f>SUM(DJ57:EA59)</f>
        <v>0</v>
      </c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33"/>
      <c r="DW56" s="233"/>
      <c r="DX56" s="233"/>
      <c r="DY56" s="233"/>
      <c r="DZ56" s="233"/>
      <c r="EA56" s="233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33">
        <f t="shared" si="0"/>
        <v>0</v>
      </c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3"/>
      <c r="FK56" s="234"/>
    </row>
    <row r="57" spans="1:167" ht="12" customHeight="1">
      <c r="A57" s="164" t="s">
        <v>23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5"/>
      <c r="BZ57" s="79" t="s">
        <v>48</v>
      </c>
      <c r="CA57" s="80"/>
      <c r="CB57" s="80"/>
      <c r="CC57" s="80"/>
      <c r="CD57" s="80"/>
      <c r="CE57" s="80"/>
      <c r="CF57" s="81"/>
      <c r="CG57" s="73">
        <v>231</v>
      </c>
      <c r="CH57" s="74"/>
      <c r="CI57" s="74"/>
      <c r="CJ57" s="74"/>
      <c r="CK57" s="74"/>
      <c r="CL57" s="74"/>
      <c r="CM57" s="74"/>
      <c r="CN57" s="74"/>
      <c r="CO57" s="74"/>
      <c r="CP57" s="74"/>
      <c r="CQ57" s="75"/>
      <c r="CR57" s="271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3"/>
      <c r="DJ57" s="235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7"/>
      <c r="EB57" s="271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3"/>
      <c r="ET57" s="241">
        <f>SUM(CR57:ES58)</f>
        <v>0</v>
      </c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3"/>
    </row>
    <row r="58" spans="1:167" ht="12" customHeight="1">
      <c r="A58" s="142" t="s">
        <v>193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3"/>
      <c r="BZ58" s="82"/>
      <c r="CA58" s="83"/>
      <c r="CB58" s="83"/>
      <c r="CC58" s="83"/>
      <c r="CD58" s="83"/>
      <c r="CE58" s="83"/>
      <c r="CF58" s="84"/>
      <c r="CG58" s="76"/>
      <c r="CH58" s="77"/>
      <c r="CI58" s="77"/>
      <c r="CJ58" s="77"/>
      <c r="CK58" s="77"/>
      <c r="CL58" s="77"/>
      <c r="CM58" s="77"/>
      <c r="CN58" s="77"/>
      <c r="CO58" s="77"/>
      <c r="CP58" s="77"/>
      <c r="CQ58" s="78"/>
      <c r="CR58" s="274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6"/>
      <c r="DJ58" s="238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39"/>
      <c r="DW58" s="239"/>
      <c r="DX58" s="239"/>
      <c r="DY58" s="239"/>
      <c r="DZ58" s="239"/>
      <c r="EA58" s="240"/>
      <c r="EB58" s="274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6"/>
      <c r="ET58" s="244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6"/>
    </row>
    <row r="59" spans="1:167" ht="15" customHeight="1">
      <c r="A59" s="144" t="s">
        <v>194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5"/>
      <c r="BZ59" s="65" t="s">
        <v>49</v>
      </c>
      <c r="CA59" s="66"/>
      <c r="CB59" s="66"/>
      <c r="CC59" s="66"/>
      <c r="CD59" s="66"/>
      <c r="CE59" s="66"/>
      <c r="CF59" s="66"/>
      <c r="CG59" s="97">
        <v>232</v>
      </c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33">
        <f>SUM(CR59:ES59)</f>
        <v>0</v>
      </c>
      <c r="EU59" s="233"/>
      <c r="EV59" s="233"/>
      <c r="EW59" s="233"/>
      <c r="EX59" s="233"/>
      <c r="EY59" s="233"/>
      <c r="EZ59" s="233"/>
      <c r="FA59" s="233"/>
      <c r="FB59" s="233"/>
      <c r="FC59" s="233"/>
      <c r="FD59" s="233"/>
      <c r="FE59" s="233"/>
      <c r="FF59" s="233"/>
      <c r="FG59" s="233"/>
      <c r="FH59" s="233"/>
      <c r="FI59" s="233"/>
      <c r="FJ59" s="233"/>
      <c r="FK59" s="234"/>
    </row>
    <row r="60" spans="1:167" ht="15" customHeight="1">
      <c r="A60" s="162" t="s">
        <v>152</v>
      </c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3"/>
      <c r="BZ60" s="65" t="s">
        <v>50</v>
      </c>
      <c r="CA60" s="66"/>
      <c r="CB60" s="66"/>
      <c r="CC60" s="66"/>
      <c r="CD60" s="66"/>
      <c r="CE60" s="66"/>
      <c r="CF60" s="66"/>
      <c r="CG60" s="97">
        <v>240</v>
      </c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233">
        <f>SUM(CR61:DI63)</f>
        <v>0</v>
      </c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>
        <f>SUM(DJ61:EA63)</f>
        <v>0</v>
      </c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33"/>
      <c r="DW60" s="233"/>
      <c r="DX60" s="233"/>
      <c r="DY60" s="233"/>
      <c r="DZ60" s="233"/>
      <c r="EA60" s="233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33">
        <f>SUM(CR60:ES60)</f>
        <v>0</v>
      </c>
      <c r="EU60" s="233"/>
      <c r="EV60" s="233"/>
      <c r="EW60" s="233"/>
      <c r="EX60" s="233"/>
      <c r="EY60" s="233"/>
      <c r="EZ60" s="233"/>
      <c r="FA60" s="233"/>
      <c r="FB60" s="233"/>
      <c r="FC60" s="233"/>
      <c r="FD60" s="233"/>
      <c r="FE60" s="233"/>
      <c r="FF60" s="233"/>
      <c r="FG60" s="233"/>
      <c r="FH60" s="233"/>
      <c r="FI60" s="233"/>
      <c r="FJ60" s="233"/>
      <c r="FK60" s="234"/>
    </row>
    <row r="61" spans="1:167" ht="12" customHeight="1">
      <c r="A61" s="164" t="s">
        <v>23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5"/>
      <c r="BZ61" s="79" t="s">
        <v>51</v>
      </c>
      <c r="CA61" s="80"/>
      <c r="CB61" s="80"/>
      <c r="CC61" s="80"/>
      <c r="CD61" s="80"/>
      <c r="CE61" s="80"/>
      <c r="CF61" s="81"/>
      <c r="CG61" s="73">
        <v>241</v>
      </c>
      <c r="CH61" s="74"/>
      <c r="CI61" s="74"/>
      <c r="CJ61" s="74"/>
      <c r="CK61" s="74"/>
      <c r="CL61" s="74"/>
      <c r="CM61" s="74"/>
      <c r="CN61" s="74"/>
      <c r="CO61" s="74"/>
      <c r="CP61" s="74"/>
      <c r="CQ61" s="75"/>
      <c r="CR61" s="235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7"/>
      <c r="DJ61" s="235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7"/>
      <c r="EB61" s="271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3"/>
      <c r="ET61" s="241">
        <f>SUM(CR61:ES62)</f>
        <v>0</v>
      </c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3"/>
    </row>
    <row r="62" spans="1:167">
      <c r="A62" s="142" t="s">
        <v>153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3"/>
      <c r="BZ62" s="82"/>
      <c r="CA62" s="83"/>
      <c r="CB62" s="83"/>
      <c r="CC62" s="83"/>
      <c r="CD62" s="83"/>
      <c r="CE62" s="83"/>
      <c r="CF62" s="84"/>
      <c r="CG62" s="76"/>
      <c r="CH62" s="77"/>
      <c r="CI62" s="77"/>
      <c r="CJ62" s="77"/>
      <c r="CK62" s="77"/>
      <c r="CL62" s="77"/>
      <c r="CM62" s="77"/>
      <c r="CN62" s="77"/>
      <c r="CO62" s="77"/>
      <c r="CP62" s="77"/>
      <c r="CQ62" s="78"/>
      <c r="CR62" s="238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40"/>
      <c r="DJ62" s="238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40"/>
      <c r="EB62" s="274"/>
      <c r="EC62" s="275"/>
      <c r="ED62" s="275"/>
      <c r="EE62" s="275"/>
      <c r="EF62" s="275"/>
      <c r="EG62" s="275"/>
      <c r="EH62" s="275"/>
      <c r="EI62" s="275"/>
      <c r="EJ62" s="275"/>
      <c r="EK62" s="275"/>
      <c r="EL62" s="275"/>
      <c r="EM62" s="275"/>
      <c r="EN62" s="275"/>
      <c r="EO62" s="275"/>
      <c r="EP62" s="275"/>
      <c r="EQ62" s="275"/>
      <c r="ER62" s="275"/>
      <c r="ES62" s="276"/>
      <c r="ET62" s="244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6"/>
    </row>
    <row r="63" spans="1:167" ht="22.5" customHeight="1">
      <c r="A63" s="144" t="s">
        <v>154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5"/>
      <c r="BZ63" s="65" t="s">
        <v>52</v>
      </c>
      <c r="CA63" s="66"/>
      <c r="CB63" s="66"/>
      <c r="CC63" s="66"/>
      <c r="CD63" s="66"/>
      <c r="CE63" s="66"/>
      <c r="CF63" s="66"/>
      <c r="CG63" s="97">
        <v>242</v>
      </c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33">
        <f>SUM(CR63:ES63)</f>
        <v>0</v>
      </c>
      <c r="EU63" s="233"/>
      <c r="EV63" s="233"/>
      <c r="EW63" s="233"/>
      <c r="EX63" s="233"/>
      <c r="EY63" s="233"/>
      <c r="EZ63" s="233"/>
      <c r="FA63" s="233"/>
      <c r="FB63" s="233"/>
      <c r="FC63" s="233"/>
      <c r="FD63" s="233"/>
      <c r="FE63" s="233"/>
      <c r="FF63" s="233"/>
      <c r="FG63" s="233"/>
      <c r="FH63" s="233"/>
      <c r="FI63" s="233"/>
      <c r="FJ63" s="233"/>
      <c r="FK63" s="234"/>
    </row>
    <row r="64" spans="1:167" ht="15" customHeight="1">
      <c r="A64" s="162" t="s">
        <v>155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3"/>
      <c r="BZ64" s="65" t="s">
        <v>53</v>
      </c>
      <c r="CA64" s="66"/>
      <c r="CB64" s="66"/>
      <c r="CC64" s="66"/>
      <c r="CD64" s="66"/>
      <c r="CE64" s="66"/>
      <c r="CF64" s="66"/>
      <c r="CG64" s="97">
        <v>250</v>
      </c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233">
        <f>SUM(CR65:DI67)</f>
        <v>0</v>
      </c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>
        <f>SUM(DJ65:EA67)</f>
        <v>0</v>
      </c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33">
        <f>SUM(CR64:ES64)</f>
        <v>0</v>
      </c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4"/>
    </row>
    <row r="65" spans="1:222" ht="12" customHeight="1">
      <c r="A65" s="164" t="s">
        <v>23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5"/>
      <c r="BZ65" s="79" t="s">
        <v>54</v>
      </c>
      <c r="CA65" s="80"/>
      <c r="CB65" s="80"/>
      <c r="CC65" s="80"/>
      <c r="CD65" s="80"/>
      <c r="CE65" s="80"/>
      <c r="CF65" s="81"/>
      <c r="CG65" s="73">
        <v>252</v>
      </c>
      <c r="CH65" s="74"/>
      <c r="CI65" s="74"/>
      <c r="CJ65" s="74"/>
      <c r="CK65" s="74"/>
      <c r="CL65" s="74"/>
      <c r="CM65" s="74"/>
      <c r="CN65" s="74"/>
      <c r="CO65" s="74"/>
      <c r="CP65" s="74"/>
      <c r="CQ65" s="75"/>
      <c r="CR65" s="235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7"/>
      <c r="DJ65" s="235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7"/>
      <c r="EB65" s="271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3"/>
      <c r="ET65" s="241">
        <f>SUM(CR65:ES66)</f>
        <v>0</v>
      </c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3"/>
    </row>
    <row r="66" spans="1:222" ht="22.5" customHeight="1">
      <c r="A66" s="142" t="s">
        <v>56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3"/>
      <c r="BZ66" s="82"/>
      <c r="CA66" s="83"/>
      <c r="CB66" s="83"/>
      <c r="CC66" s="83"/>
      <c r="CD66" s="83"/>
      <c r="CE66" s="83"/>
      <c r="CF66" s="84"/>
      <c r="CG66" s="76"/>
      <c r="CH66" s="77"/>
      <c r="CI66" s="77"/>
      <c r="CJ66" s="77"/>
      <c r="CK66" s="77"/>
      <c r="CL66" s="77"/>
      <c r="CM66" s="77"/>
      <c r="CN66" s="77"/>
      <c r="CO66" s="77"/>
      <c r="CP66" s="77"/>
      <c r="CQ66" s="78"/>
      <c r="CR66" s="238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40"/>
      <c r="DJ66" s="238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40"/>
      <c r="EB66" s="274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6"/>
      <c r="ET66" s="244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6"/>
    </row>
    <row r="67" spans="1:222" ht="15" customHeight="1">
      <c r="A67" s="144" t="s">
        <v>141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5"/>
      <c r="BZ67" s="65" t="s">
        <v>55</v>
      </c>
      <c r="CA67" s="66"/>
      <c r="CB67" s="66"/>
      <c r="CC67" s="66"/>
      <c r="CD67" s="66"/>
      <c r="CE67" s="66"/>
      <c r="CF67" s="66"/>
      <c r="CG67" s="97">
        <v>253</v>
      </c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33">
        <f>SUM(CR67:ES67)</f>
        <v>0</v>
      </c>
      <c r="EU67" s="233"/>
      <c r="EV67" s="233"/>
      <c r="EW67" s="233"/>
      <c r="EX67" s="233"/>
      <c r="EY67" s="233"/>
      <c r="EZ67" s="233"/>
      <c r="FA67" s="233"/>
      <c r="FB67" s="233"/>
      <c r="FC67" s="233"/>
      <c r="FD67" s="233"/>
      <c r="FE67" s="233"/>
      <c r="FF67" s="233"/>
      <c r="FG67" s="233"/>
      <c r="FH67" s="233"/>
      <c r="FI67" s="233"/>
      <c r="FJ67" s="233"/>
      <c r="FK67" s="234"/>
    </row>
    <row r="68" spans="1:222" ht="15" customHeight="1">
      <c r="A68" s="162" t="s">
        <v>57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3"/>
      <c r="BZ68" s="65" t="s">
        <v>58</v>
      </c>
      <c r="CA68" s="66"/>
      <c r="CB68" s="66"/>
      <c r="CC68" s="66"/>
      <c r="CD68" s="66"/>
      <c r="CE68" s="66"/>
      <c r="CF68" s="66"/>
      <c r="CG68" s="97">
        <v>260</v>
      </c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233">
        <f>SUM(CR69:DI71)</f>
        <v>23775</v>
      </c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>
        <f>SUM(DJ69:EA71)</f>
        <v>0</v>
      </c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33"/>
      <c r="DX68" s="233"/>
      <c r="DY68" s="233"/>
      <c r="DZ68" s="233"/>
      <c r="EA68" s="233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33">
        <f>SUM(CR68:ES68)</f>
        <v>23775</v>
      </c>
      <c r="EU68" s="233"/>
      <c r="EV68" s="233"/>
      <c r="EW68" s="233"/>
      <c r="EX68" s="233"/>
      <c r="EY68" s="233"/>
      <c r="EZ68" s="233"/>
      <c r="FA68" s="233"/>
      <c r="FB68" s="233"/>
      <c r="FC68" s="233"/>
      <c r="FD68" s="233"/>
      <c r="FE68" s="233"/>
      <c r="FF68" s="233"/>
      <c r="FG68" s="233"/>
      <c r="FH68" s="233"/>
      <c r="FI68" s="233"/>
      <c r="FJ68" s="233"/>
      <c r="FK68" s="234"/>
    </row>
    <row r="69" spans="1:222" ht="12" customHeight="1">
      <c r="A69" s="164" t="s">
        <v>23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5"/>
      <c r="BZ69" s="79" t="s">
        <v>59</v>
      </c>
      <c r="CA69" s="80"/>
      <c r="CB69" s="80"/>
      <c r="CC69" s="80"/>
      <c r="CD69" s="80"/>
      <c r="CE69" s="80"/>
      <c r="CF69" s="81"/>
      <c r="CG69" s="73">
        <v>262</v>
      </c>
      <c r="CH69" s="74"/>
      <c r="CI69" s="74"/>
      <c r="CJ69" s="74"/>
      <c r="CK69" s="74"/>
      <c r="CL69" s="74"/>
      <c r="CM69" s="74"/>
      <c r="CN69" s="74"/>
      <c r="CO69" s="74"/>
      <c r="CP69" s="74"/>
      <c r="CQ69" s="75"/>
      <c r="CR69" s="235">
        <v>23775</v>
      </c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7"/>
      <c r="DJ69" s="235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36"/>
      <c r="DX69" s="236"/>
      <c r="DY69" s="236"/>
      <c r="DZ69" s="236"/>
      <c r="EA69" s="237"/>
      <c r="EB69" s="271"/>
      <c r="EC69" s="272"/>
      <c r="ED69" s="272"/>
      <c r="EE69" s="272"/>
      <c r="EF69" s="272"/>
      <c r="EG69" s="272"/>
      <c r="EH69" s="272"/>
      <c r="EI69" s="272"/>
      <c r="EJ69" s="272"/>
      <c r="EK69" s="272"/>
      <c r="EL69" s="272"/>
      <c r="EM69" s="272"/>
      <c r="EN69" s="272"/>
      <c r="EO69" s="272"/>
      <c r="EP69" s="272"/>
      <c r="EQ69" s="272"/>
      <c r="ER69" s="272"/>
      <c r="ES69" s="273"/>
      <c r="ET69" s="241">
        <f>SUM(CR69:ES70)</f>
        <v>23775</v>
      </c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3"/>
    </row>
    <row r="70" spans="1:222" ht="12" customHeight="1">
      <c r="A70" s="142" t="s">
        <v>61</v>
      </c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3"/>
      <c r="BZ70" s="82"/>
      <c r="CA70" s="83"/>
      <c r="CB70" s="83"/>
      <c r="CC70" s="83"/>
      <c r="CD70" s="83"/>
      <c r="CE70" s="83"/>
      <c r="CF70" s="84"/>
      <c r="CG70" s="76"/>
      <c r="CH70" s="77"/>
      <c r="CI70" s="77"/>
      <c r="CJ70" s="77"/>
      <c r="CK70" s="77"/>
      <c r="CL70" s="77"/>
      <c r="CM70" s="77"/>
      <c r="CN70" s="77"/>
      <c r="CO70" s="77"/>
      <c r="CP70" s="77"/>
      <c r="CQ70" s="78"/>
      <c r="CR70" s="238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40"/>
      <c r="DJ70" s="238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40"/>
      <c r="EB70" s="274"/>
      <c r="EC70" s="275"/>
      <c r="ED70" s="275"/>
      <c r="EE70" s="275"/>
      <c r="EF70" s="275"/>
      <c r="EG70" s="275"/>
      <c r="EH70" s="275"/>
      <c r="EI70" s="275"/>
      <c r="EJ70" s="275"/>
      <c r="EK70" s="275"/>
      <c r="EL70" s="275"/>
      <c r="EM70" s="275"/>
      <c r="EN70" s="275"/>
      <c r="EO70" s="275"/>
      <c r="EP70" s="275"/>
      <c r="EQ70" s="275"/>
      <c r="ER70" s="275"/>
      <c r="ES70" s="276"/>
      <c r="ET70" s="244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6"/>
    </row>
    <row r="71" spans="1:222" ht="12" customHeight="1">
      <c r="A71" s="144" t="s">
        <v>156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5"/>
      <c r="BZ71" s="65" t="s">
        <v>60</v>
      </c>
      <c r="CA71" s="66"/>
      <c r="CB71" s="66"/>
      <c r="CC71" s="66"/>
      <c r="CD71" s="66"/>
      <c r="CE71" s="66"/>
      <c r="CF71" s="66"/>
      <c r="CG71" s="97">
        <v>263</v>
      </c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33">
        <f>SUM(CR71:ES71)</f>
        <v>0</v>
      </c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4"/>
    </row>
    <row r="72" spans="1:222" ht="15" customHeight="1" thickBot="1">
      <c r="A72" s="156" t="s">
        <v>68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7"/>
      <c r="BZ72" s="87" t="s">
        <v>195</v>
      </c>
      <c r="CA72" s="88"/>
      <c r="CB72" s="88"/>
      <c r="CC72" s="88"/>
      <c r="CD72" s="88"/>
      <c r="CE72" s="88"/>
      <c r="CF72" s="88"/>
      <c r="CG72" s="154">
        <v>290</v>
      </c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291">
        <f>-800+800</f>
        <v>0</v>
      </c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>
        <f>234893.66+171128.54</f>
        <v>406022.2</v>
      </c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33">
        <f>SUM(CR72:ES72)</f>
        <v>406022.2</v>
      </c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4"/>
      <c r="FM72" s="95" t="s">
        <v>260</v>
      </c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E72" s="219" t="s">
        <v>267</v>
      </c>
      <c r="GF72" s="220"/>
      <c r="GG72" s="220"/>
      <c r="GH72" s="220"/>
      <c r="GI72" s="220"/>
      <c r="GJ72" s="220"/>
      <c r="GK72" s="220"/>
      <c r="GL72" s="220"/>
      <c r="GM72" s="220"/>
      <c r="GN72" s="220"/>
      <c r="GO72" s="220"/>
      <c r="GP72" s="220"/>
      <c r="GQ72" s="220"/>
      <c r="GR72" s="220"/>
      <c r="GS72" s="220"/>
      <c r="GT72" s="220"/>
      <c r="GU72" s="220"/>
      <c r="GV72" s="221"/>
      <c r="GW72" s="301" t="s">
        <v>272</v>
      </c>
      <c r="GX72" s="302"/>
      <c r="GY72" s="302"/>
      <c r="GZ72" s="302"/>
      <c r="HA72" s="302"/>
      <c r="HB72" s="302"/>
      <c r="HC72" s="302"/>
      <c r="HD72" s="302"/>
      <c r="HE72" s="302"/>
      <c r="HF72" s="302"/>
      <c r="HG72" s="302"/>
      <c r="HH72" s="302"/>
      <c r="HI72" s="302"/>
      <c r="HJ72" s="302"/>
      <c r="HK72" s="302"/>
      <c r="HL72" s="302"/>
      <c r="HM72" s="302"/>
      <c r="HN72" s="303"/>
    </row>
    <row r="73" spans="1:222" ht="15" customHeight="1">
      <c r="FK73" s="41" t="s">
        <v>163</v>
      </c>
      <c r="FM73" s="96">
        <v>800</v>
      </c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222"/>
      <c r="GF73" s="223"/>
      <c r="GG73" s="223"/>
      <c r="GH73" s="223"/>
      <c r="GI73" s="223"/>
      <c r="GJ73" s="223"/>
      <c r="GK73" s="223"/>
      <c r="GL73" s="223"/>
      <c r="GM73" s="223"/>
      <c r="GN73" s="223"/>
      <c r="GO73" s="223"/>
      <c r="GP73" s="223"/>
      <c r="GQ73" s="223"/>
      <c r="GR73" s="223"/>
      <c r="GS73" s="223"/>
      <c r="GT73" s="223"/>
      <c r="GU73" s="223"/>
      <c r="GV73" s="224"/>
      <c r="GW73" s="304"/>
      <c r="GX73" s="305"/>
      <c r="GY73" s="305"/>
      <c r="GZ73" s="305"/>
      <c r="HA73" s="305"/>
      <c r="HB73" s="305"/>
      <c r="HC73" s="305"/>
      <c r="HD73" s="305"/>
      <c r="HE73" s="305"/>
      <c r="HF73" s="305"/>
      <c r="HG73" s="305"/>
      <c r="HH73" s="305"/>
      <c r="HI73" s="305"/>
      <c r="HJ73" s="305"/>
      <c r="HK73" s="305"/>
      <c r="HL73" s="305"/>
      <c r="HM73" s="305"/>
      <c r="HN73" s="306"/>
    </row>
    <row r="74" spans="1:222" s="12" customFormat="1" ht="33" customHeight="1">
      <c r="A74" s="161" t="s">
        <v>136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 t="s">
        <v>137</v>
      </c>
      <c r="CA74" s="123"/>
      <c r="CB74" s="123"/>
      <c r="CC74" s="123"/>
      <c r="CD74" s="123"/>
      <c r="CE74" s="123"/>
      <c r="CF74" s="123"/>
      <c r="CG74" s="123" t="s">
        <v>173</v>
      </c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253" t="s">
        <v>174</v>
      </c>
      <c r="CS74" s="253"/>
      <c r="CT74" s="253"/>
      <c r="CU74" s="253"/>
      <c r="CV74" s="253"/>
      <c r="CW74" s="253"/>
      <c r="CX74" s="253"/>
      <c r="CY74" s="253"/>
      <c r="CZ74" s="253"/>
      <c r="DA74" s="253"/>
      <c r="DB74" s="253"/>
      <c r="DC74" s="253"/>
      <c r="DD74" s="253"/>
      <c r="DE74" s="253"/>
      <c r="DF74" s="253"/>
      <c r="DG74" s="253"/>
      <c r="DH74" s="253"/>
      <c r="DI74" s="253"/>
      <c r="DJ74" s="253" t="s">
        <v>175</v>
      </c>
      <c r="DK74" s="253"/>
      <c r="DL74" s="253"/>
      <c r="DM74" s="253"/>
      <c r="DN74" s="253"/>
      <c r="DO74" s="253"/>
      <c r="DP74" s="253"/>
      <c r="DQ74" s="253"/>
      <c r="DR74" s="253"/>
      <c r="DS74" s="253"/>
      <c r="DT74" s="253"/>
      <c r="DU74" s="253"/>
      <c r="DV74" s="253"/>
      <c r="DW74" s="253"/>
      <c r="DX74" s="253"/>
      <c r="DY74" s="253"/>
      <c r="DZ74" s="253"/>
      <c r="EA74" s="253"/>
      <c r="EB74" s="253" t="s">
        <v>2</v>
      </c>
      <c r="EC74" s="253"/>
      <c r="ED74" s="253"/>
      <c r="EE74" s="253"/>
      <c r="EF74" s="253"/>
      <c r="EG74" s="253"/>
      <c r="EH74" s="253"/>
      <c r="EI74" s="253"/>
      <c r="EJ74" s="253"/>
      <c r="EK74" s="253"/>
      <c r="EL74" s="253"/>
      <c r="EM74" s="253"/>
      <c r="EN74" s="253"/>
      <c r="EO74" s="253"/>
      <c r="EP74" s="253"/>
      <c r="EQ74" s="253"/>
      <c r="ER74" s="253"/>
      <c r="ES74" s="253"/>
      <c r="ET74" s="253" t="s">
        <v>1</v>
      </c>
      <c r="EU74" s="253"/>
      <c r="EV74" s="253"/>
      <c r="EW74" s="253"/>
      <c r="EX74" s="253"/>
      <c r="EY74" s="253"/>
      <c r="EZ74" s="253"/>
      <c r="FA74" s="253"/>
      <c r="FB74" s="253"/>
      <c r="FC74" s="253"/>
      <c r="FD74" s="253"/>
      <c r="FE74" s="253"/>
      <c r="FF74" s="253"/>
      <c r="FG74" s="253"/>
      <c r="FH74" s="253"/>
      <c r="FI74" s="253"/>
      <c r="FJ74" s="253"/>
      <c r="FK74" s="256"/>
      <c r="FL74" s="39"/>
      <c r="FM74" s="39"/>
      <c r="FN74" s="39"/>
    </row>
    <row r="75" spans="1:222" s="13" customFormat="1" ht="12" customHeight="1" thickBot="1">
      <c r="A75" s="158">
        <v>1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98">
        <v>2</v>
      </c>
      <c r="CA75" s="98"/>
      <c r="CB75" s="98"/>
      <c r="CC75" s="98"/>
      <c r="CD75" s="98"/>
      <c r="CE75" s="98"/>
      <c r="CF75" s="98"/>
      <c r="CG75" s="98">
        <v>3</v>
      </c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255">
        <v>4</v>
      </c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>
        <v>5</v>
      </c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>
        <v>6</v>
      </c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>
        <v>7</v>
      </c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69"/>
      <c r="FL75" s="40"/>
      <c r="FM75" s="40"/>
      <c r="FN75" s="40"/>
    </row>
    <row r="76" spans="1:222" ht="15" customHeight="1">
      <c r="A76" s="162" t="s">
        <v>64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3"/>
      <c r="BZ76" s="138" t="s">
        <v>62</v>
      </c>
      <c r="CA76" s="139"/>
      <c r="CB76" s="139"/>
      <c r="CC76" s="139"/>
      <c r="CD76" s="139"/>
      <c r="CE76" s="139"/>
      <c r="CF76" s="139"/>
      <c r="CG76" s="140">
        <v>270</v>
      </c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254">
        <f>SUM(CR77:DI80)</f>
        <v>20000</v>
      </c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>
        <f>SUM(DJ77:EA80)</f>
        <v>881213.42999999993</v>
      </c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283"/>
      <c r="EM76" s="283"/>
      <c r="EN76" s="283"/>
      <c r="EO76" s="283"/>
      <c r="EP76" s="283"/>
      <c r="EQ76" s="283"/>
      <c r="ER76" s="283"/>
      <c r="ES76" s="283"/>
      <c r="ET76" s="254">
        <f>SUM(CR76:ES76)</f>
        <v>901213.42999999993</v>
      </c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70"/>
    </row>
    <row r="77" spans="1:222" ht="12" customHeight="1">
      <c r="A77" s="164" t="s">
        <v>23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5"/>
      <c r="BZ77" s="79" t="s">
        <v>63</v>
      </c>
      <c r="CA77" s="80"/>
      <c r="CB77" s="80"/>
      <c r="CC77" s="80"/>
      <c r="CD77" s="80"/>
      <c r="CE77" s="80"/>
      <c r="CF77" s="81"/>
      <c r="CG77" s="73">
        <v>271</v>
      </c>
      <c r="CH77" s="74"/>
      <c r="CI77" s="74"/>
      <c r="CJ77" s="74"/>
      <c r="CK77" s="74"/>
      <c r="CL77" s="74"/>
      <c r="CM77" s="74"/>
      <c r="CN77" s="74"/>
      <c r="CO77" s="74"/>
      <c r="CP77" s="74"/>
      <c r="CQ77" s="75"/>
      <c r="CR77" s="235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7"/>
      <c r="DJ77" s="235">
        <v>40536.36</v>
      </c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36"/>
      <c r="DX77" s="236"/>
      <c r="DY77" s="236"/>
      <c r="DZ77" s="236"/>
      <c r="EA77" s="237"/>
      <c r="EB77" s="285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7"/>
      <c r="ET77" s="241">
        <f>SUM(CR77:ES78)</f>
        <v>40536.36</v>
      </c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3"/>
    </row>
    <row r="78" spans="1:222" ht="12" customHeight="1">
      <c r="A78" s="142" t="s">
        <v>65</v>
      </c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3"/>
      <c r="BZ78" s="82"/>
      <c r="CA78" s="83"/>
      <c r="CB78" s="83"/>
      <c r="CC78" s="83"/>
      <c r="CD78" s="83"/>
      <c r="CE78" s="83"/>
      <c r="CF78" s="84"/>
      <c r="CG78" s="76"/>
      <c r="CH78" s="77"/>
      <c r="CI78" s="77"/>
      <c r="CJ78" s="77"/>
      <c r="CK78" s="77"/>
      <c r="CL78" s="77"/>
      <c r="CM78" s="77"/>
      <c r="CN78" s="77"/>
      <c r="CO78" s="77"/>
      <c r="CP78" s="77"/>
      <c r="CQ78" s="78"/>
      <c r="CR78" s="238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40"/>
      <c r="DJ78" s="238"/>
      <c r="DK78" s="239"/>
      <c r="DL78" s="239"/>
      <c r="DM78" s="239"/>
      <c r="DN78" s="239"/>
      <c r="DO78" s="239"/>
      <c r="DP78" s="239"/>
      <c r="DQ78" s="239"/>
      <c r="DR78" s="239"/>
      <c r="DS78" s="239"/>
      <c r="DT78" s="239"/>
      <c r="DU78" s="239"/>
      <c r="DV78" s="239"/>
      <c r="DW78" s="239"/>
      <c r="DX78" s="239"/>
      <c r="DY78" s="239"/>
      <c r="DZ78" s="239"/>
      <c r="EA78" s="240"/>
      <c r="EB78" s="288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90"/>
      <c r="ET78" s="244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6"/>
    </row>
    <row r="79" spans="1:222" ht="15" customHeight="1">
      <c r="A79" s="144" t="s">
        <v>66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5"/>
      <c r="BZ79" s="65" t="s">
        <v>196</v>
      </c>
      <c r="CA79" s="66"/>
      <c r="CB79" s="66"/>
      <c r="CC79" s="66"/>
      <c r="CD79" s="66"/>
      <c r="CE79" s="66"/>
      <c r="CF79" s="66"/>
      <c r="CG79" s="97">
        <v>272</v>
      </c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250">
        <v>20000</v>
      </c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>
        <v>840677.07</v>
      </c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95"/>
      <c r="EC79" s="295"/>
      <c r="ED79" s="295"/>
      <c r="EE79" s="295"/>
      <c r="EF79" s="295"/>
      <c r="EG79" s="295"/>
      <c r="EH79" s="295"/>
      <c r="EI79" s="295"/>
      <c r="EJ79" s="295"/>
      <c r="EK79" s="295"/>
      <c r="EL79" s="295"/>
      <c r="EM79" s="295"/>
      <c r="EN79" s="295"/>
      <c r="EO79" s="295"/>
      <c r="EP79" s="295"/>
      <c r="EQ79" s="295"/>
      <c r="ER79" s="295"/>
      <c r="ES79" s="295"/>
      <c r="ET79" s="233">
        <f t="shared" ref="ET79:ET86" si="1">SUM(CR79:ES79)</f>
        <v>860677.07</v>
      </c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4"/>
    </row>
    <row r="80" spans="1:222" ht="15" customHeight="1">
      <c r="A80" s="144" t="s">
        <v>67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5"/>
      <c r="BZ80" s="65" t="s">
        <v>197</v>
      </c>
      <c r="CA80" s="66"/>
      <c r="CB80" s="66"/>
      <c r="CC80" s="66"/>
      <c r="CD80" s="66"/>
      <c r="CE80" s="66"/>
      <c r="CF80" s="66"/>
      <c r="CG80" s="97">
        <v>273</v>
      </c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250"/>
      <c r="CS80" s="250"/>
      <c r="CT80" s="250"/>
      <c r="CU80" s="250"/>
      <c r="CV80" s="250"/>
      <c r="CW80" s="250"/>
      <c r="CX80" s="250"/>
      <c r="CY80" s="250"/>
      <c r="CZ80" s="250"/>
      <c r="DA80" s="250"/>
      <c r="DB80" s="250"/>
      <c r="DC80" s="250"/>
      <c r="DD80" s="250"/>
      <c r="DE80" s="250"/>
      <c r="DF80" s="250"/>
      <c r="DG80" s="250"/>
      <c r="DH80" s="250"/>
      <c r="DI80" s="250"/>
      <c r="DJ80" s="250"/>
      <c r="DK80" s="250"/>
      <c r="DL80" s="250"/>
      <c r="DM80" s="250"/>
      <c r="DN80" s="250"/>
      <c r="DO80" s="250"/>
      <c r="DP80" s="250"/>
      <c r="DQ80" s="250"/>
      <c r="DR80" s="250"/>
      <c r="DS80" s="250"/>
      <c r="DT80" s="250"/>
      <c r="DU80" s="250"/>
      <c r="DV80" s="250"/>
      <c r="DW80" s="250"/>
      <c r="DX80" s="250"/>
      <c r="DY80" s="250"/>
      <c r="DZ80" s="250"/>
      <c r="EA80" s="250"/>
      <c r="EB80" s="295"/>
      <c r="EC80" s="295"/>
      <c r="ED80" s="295"/>
      <c r="EE80" s="295"/>
      <c r="EF80" s="295"/>
      <c r="EG80" s="295"/>
      <c r="EH80" s="295"/>
      <c r="EI80" s="295"/>
      <c r="EJ80" s="295"/>
      <c r="EK80" s="295"/>
      <c r="EL80" s="295"/>
      <c r="EM80" s="295"/>
      <c r="EN80" s="295"/>
      <c r="EO80" s="295"/>
      <c r="EP80" s="295"/>
      <c r="EQ80" s="295"/>
      <c r="ER80" s="295"/>
      <c r="ES80" s="295"/>
      <c r="ET80" s="233">
        <f t="shared" si="1"/>
        <v>0</v>
      </c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4"/>
    </row>
    <row r="81" spans="1:186" ht="15" customHeight="1">
      <c r="A81" s="162" t="s">
        <v>160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3"/>
      <c r="BZ81" s="65" t="s">
        <v>69</v>
      </c>
      <c r="CA81" s="66"/>
      <c r="CB81" s="66"/>
      <c r="CC81" s="66"/>
      <c r="CD81" s="66"/>
      <c r="CE81" s="66"/>
      <c r="CF81" s="66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250"/>
      <c r="CS81" s="250"/>
      <c r="CT81" s="250"/>
      <c r="CU81" s="250"/>
      <c r="CV81" s="250"/>
      <c r="CW81" s="250"/>
      <c r="CX81" s="250"/>
      <c r="CY81" s="250"/>
      <c r="CZ81" s="250"/>
      <c r="DA81" s="250"/>
      <c r="DB81" s="250"/>
      <c r="DC81" s="250"/>
      <c r="DD81" s="250"/>
      <c r="DE81" s="250"/>
      <c r="DF81" s="250"/>
      <c r="DG81" s="250"/>
      <c r="DH81" s="250"/>
      <c r="DI81" s="250"/>
      <c r="DJ81" s="250"/>
      <c r="DK81" s="250"/>
      <c r="DL81" s="250"/>
      <c r="DM81" s="250"/>
      <c r="DN81" s="250"/>
      <c r="DO81" s="250"/>
      <c r="DP81" s="250"/>
      <c r="DQ81" s="250"/>
      <c r="DR81" s="250"/>
      <c r="DS81" s="250"/>
      <c r="DT81" s="250"/>
      <c r="DU81" s="250"/>
      <c r="DV81" s="250"/>
      <c r="DW81" s="250"/>
      <c r="DX81" s="250"/>
      <c r="DY81" s="250"/>
      <c r="DZ81" s="250"/>
      <c r="EA81" s="250"/>
      <c r="EB81" s="295"/>
      <c r="EC81" s="295"/>
      <c r="ED81" s="295"/>
      <c r="EE81" s="295"/>
      <c r="EF81" s="295"/>
      <c r="EG81" s="295"/>
      <c r="EH81" s="295"/>
      <c r="EI81" s="295"/>
      <c r="EJ81" s="295"/>
      <c r="EK81" s="295"/>
      <c r="EL81" s="295"/>
      <c r="EM81" s="295"/>
      <c r="EN81" s="295"/>
      <c r="EO81" s="295"/>
      <c r="EP81" s="295"/>
      <c r="EQ81" s="295"/>
      <c r="ER81" s="295"/>
      <c r="ES81" s="295"/>
      <c r="ET81" s="233">
        <f t="shared" si="1"/>
        <v>0</v>
      </c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4"/>
    </row>
    <row r="82" spans="1:186" ht="15" customHeight="1">
      <c r="A82" s="217" t="s">
        <v>199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8"/>
      <c r="BZ82" s="65" t="s">
        <v>198</v>
      </c>
      <c r="CA82" s="66"/>
      <c r="CB82" s="66"/>
      <c r="CC82" s="66"/>
      <c r="CD82" s="66"/>
      <c r="CE82" s="66"/>
      <c r="CF82" s="66"/>
      <c r="CG82" s="115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233">
        <f>CR85+CR109</f>
        <v>-19831.469999999914</v>
      </c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>
        <f>DJ85+DJ109</f>
        <v>-130592.70999999973</v>
      </c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>
        <f>EB83-EB84</f>
        <v>0</v>
      </c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>
        <f t="shared" si="1"/>
        <v>-150424.17999999964</v>
      </c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4"/>
      <c r="FM82" s="308"/>
      <c r="FN82" s="308"/>
      <c r="FO82" s="308"/>
      <c r="FP82" s="308"/>
      <c r="FQ82" s="308"/>
      <c r="FR82" s="308"/>
      <c r="FS82" s="308"/>
      <c r="FT82" s="308"/>
      <c r="FU82" s="308"/>
      <c r="FV82" s="308"/>
      <c r="FW82" s="308"/>
      <c r="FX82" s="308"/>
      <c r="FY82" s="308"/>
      <c r="FZ82" s="308"/>
      <c r="GA82" s="308"/>
      <c r="GB82" s="48"/>
      <c r="GC82" s="48"/>
      <c r="GD82" s="48"/>
    </row>
    <row r="83" spans="1:186" ht="15" customHeight="1">
      <c r="A83" s="162" t="s">
        <v>142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3"/>
      <c r="BZ83" s="65" t="s">
        <v>200</v>
      </c>
      <c r="CA83" s="66"/>
      <c r="CB83" s="66"/>
      <c r="CC83" s="66"/>
      <c r="CD83" s="66"/>
      <c r="CE83" s="66"/>
      <c r="CF83" s="66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233">
        <f>CR16-CR42</f>
        <v>-19831.470000000088</v>
      </c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>
        <f>DJ16-DJ42</f>
        <v>-130592.70999999903</v>
      </c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>
        <f>EB16-EB42</f>
        <v>0</v>
      </c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>
        <f t="shared" si="1"/>
        <v>-150424.17999999912</v>
      </c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4"/>
      <c r="FM83" s="300"/>
      <c r="FN83" s="300"/>
      <c r="FO83" s="300"/>
      <c r="FP83" s="300"/>
      <c r="FQ83" s="300"/>
      <c r="FR83" s="300"/>
      <c r="FS83" s="300"/>
      <c r="FT83" s="300"/>
      <c r="FU83" s="300"/>
      <c r="FV83" s="300"/>
      <c r="FW83" s="300"/>
      <c r="FX83" s="300"/>
      <c r="FY83" s="300"/>
      <c r="FZ83" s="300"/>
      <c r="GA83" s="300"/>
      <c r="GB83" s="300"/>
      <c r="GC83" s="300"/>
      <c r="GD83" s="300"/>
    </row>
    <row r="84" spans="1:186" ht="15" customHeight="1">
      <c r="A84" s="162" t="s">
        <v>71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3"/>
      <c r="BZ84" s="65" t="s">
        <v>201</v>
      </c>
      <c r="CA84" s="66"/>
      <c r="CB84" s="66"/>
      <c r="CC84" s="66"/>
      <c r="CD84" s="66"/>
      <c r="CE84" s="66"/>
      <c r="CF84" s="66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0"/>
      <c r="DK84" s="250"/>
      <c r="DL84" s="250"/>
      <c r="DM84" s="250"/>
      <c r="DN84" s="250"/>
      <c r="DO84" s="250"/>
      <c r="DP84" s="250"/>
      <c r="DQ84" s="250"/>
      <c r="DR84" s="250"/>
      <c r="DS84" s="250"/>
      <c r="DT84" s="250"/>
      <c r="DU84" s="250"/>
      <c r="DV84" s="250"/>
      <c r="DW84" s="250"/>
      <c r="DX84" s="250"/>
      <c r="DY84" s="250"/>
      <c r="DZ84" s="250"/>
      <c r="EA84" s="250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33">
        <f t="shared" si="1"/>
        <v>0</v>
      </c>
      <c r="EU84" s="233"/>
      <c r="EV84" s="233"/>
      <c r="EW84" s="233"/>
      <c r="EX84" s="233"/>
      <c r="EY84" s="233"/>
      <c r="EZ84" s="233"/>
      <c r="FA84" s="233"/>
      <c r="FB84" s="233"/>
      <c r="FC84" s="233"/>
      <c r="FD84" s="233"/>
      <c r="FE84" s="233"/>
      <c r="FF84" s="233"/>
      <c r="FG84" s="233"/>
      <c r="FH84" s="233"/>
      <c r="FI84" s="233"/>
      <c r="FJ84" s="233"/>
      <c r="FK84" s="234"/>
    </row>
    <row r="85" spans="1:186" ht="15" customHeight="1">
      <c r="A85" s="203" t="s">
        <v>234</v>
      </c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4"/>
      <c r="BZ85" s="65" t="s">
        <v>70</v>
      </c>
      <c r="CA85" s="66"/>
      <c r="CB85" s="66"/>
      <c r="CC85" s="66"/>
      <c r="CD85" s="66"/>
      <c r="CE85" s="66"/>
      <c r="CF85" s="66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233">
        <f>CR86+CR90+CR94+CR98+CR102</f>
        <v>79263.679999999993</v>
      </c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>
        <f>DJ86+DJ90+DJ94+DJ98+DJ102</f>
        <v>170969.88000000012</v>
      </c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33"/>
      <c r="DW85" s="233"/>
      <c r="DX85" s="233"/>
      <c r="DY85" s="233"/>
      <c r="DZ85" s="233"/>
      <c r="EA85" s="233"/>
      <c r="EB85" s="233">
        <f>EB86+EB90+EB94+EB98+EB102</f>
        <v>0</v>
      </c>
      <c r="EC85" s="233"/>
      <c r="ED85" s="233"/>
      <c r="EE85" s="233"/>
      <c r="EF85" s="233"/>
      <c r="EG85" s="233"/>
      <c r="EH85" s="233"/>
      <c r="EI85" s="233"/>
      <c r="EJ85" s="233"/>
      <c r="EK85" s="233"/>
      <c r="EL85" s="233"/>
      <c r="EM85" s="233"/>
      <c r="EN85" s="233"/>
      <c r="EO85" s="233"/>
      <c r="EP85" s="233"/>
      <c r="EQ85" s="233"/>
      <c r="ER85" s="233"/>
      <c r="ES85" s="233"/>
      <c r="ET85" s="233">
        <f t="shared" si="1"/>
        <v>250233.56000000011</v>
      </c>
      <c r="EU85" s="233"/>
      <c r="EV85" s="233"/>
      <c r="EW85" s="233"/>
      <c r="EX85" s="233"/>
      <c r="EY85" s="233"/>
      <c r="EZ85" s="233"/>
      <c r="FA85" s="233"/>
      <c r="FB85" s="233"/>
      <c r="FC85" s="233"/>
      <c r="FD85" s="233"/>
      <c r="FE85" s="233"/>
      <c r="FF85" s="233"/>
      <c r="FG85" s="233"/>
      <c r="FH85" s="233"/>
      <c r="FI85" s="233"/>
      <c r="FJ85" s="233"/>
      <c r="FK85" s="234"/>
    </row>
    <row r="86" spans="1:186" ht="15" customHeight="1">
      <c r="A86" s="213" t="s">
        <v>161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4"/>
      <c r="BZ86" s="65" t="s">
        <v>83</v>
      </c>
      <c r="CA86" s="66"/>
      <c r="CB86" s="66"/>
      <c r="CC86" s="66"/>
      <c r="CD86" s="66"/>
      <c r="CE86" s="66"/>
      <c r="CF86" s="66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233">
        <f>CR87-CR89</f>
        <v>0</v>
      </c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>
        <f>DJ87-DJ89</f>
        <v>-7356.3600000000006</v>
      </c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33"/>
      <c r="DW86" s="233"/>
      <c r="DX86" s="233"/>
      <c r="DY86" s="233"/>
      <c r="DZ86" s="233"/>
      <c r="EA86" s="233"/>
      <c r="EB86" s="233">
        <f>EB87-EB89</f>
        <v>0</v>
      </c>
      <c r="EC86" s="233"/>
      <c r="ED86" s="233"/>
      <c r="EE86" s="233"/>
      <c r="EF86" s="233"/>
      <c r="EG86" s="233"/>
      <c r="EH86" s="233"/>
      <c r="EI86" s="233"/>
      <c r="EJ86" s="233"/>
      <c r="EK86" s="233"/>
      <c r="EL86" s="233"/>
      <c r="EM86" s="233"/>
      <c r="EN86" s="233"/>
      <c r="EO86" s="233"/>
      <c r="EP86" s="233"/>
      <c r="EQ86" s="233"/>
      <c r="ER86" s="233"/>
      <c r="ES86" s="233"/>
      <c r="ET86" s="233">
        <f t="shared" si="1"/>
        <v>-7356.3600000000006</v>
      </c>
      <c r="EU86" s="233"/>
      <c r="EV86" s="233"/>
      <c r="EW86" s="233"/>
      <c r="EX86" s="233"/>
      <c r="EY86" s="233"/>
      <c r="EZ86" s="233"/>
      <c r="FA86" s="233"/>
      <c r="FB86" s="233"/>
      <c r="FC86" s="233"/>
      <c r="FD86" s="233"/>
      <c r="FE86" s="233"/>
      <c r="FF86" s="233"/>
      <c r="FG86" s="233"/>
      <c r="FH86" s="233"/>
      <c r="FI86" s="233"/>
      <c r="FJ86" s="233"/>
      <c r="FK86" s="234"/>
    </row>
    <row r="87" spans="1:186" ht="12" customHeight="1">
      <c r="A87" s="205" t="s">
        <v>23</v>
      </c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6"/>
      <c r="BZ87" s="79" t="s">
        <v>84</v>
      </c>
      <c r="CA87" s="80"/>
      <c r="CB87" s="80"/>
      <c r="CC87" s="80"/>
      <c r="CD87" s="80"/>
      <c r="CE87" s="80"/>
      <c r="CF87" s="81"/>
      <c r="CG87" s="73">
        <v>310</v>
      </c>
      <c r="CH87" s="74"/>
      <c r="CI87" s="74"/>
      <c r="CJ87" s="74"/>
      <c r="CK87" s="74"/>
      <c r="CL87" s="74"/>
      <c r="CM87" s="74"/>
      <c r="CN87" s="74"/>
      <c r="CO87" s="74"/>
      <c r="CP87" s="74"/>
      <c r="CQ87" s="75"/>
      <c r="CR87" s="235"/>
      <c r="CS87" s="236"/>
      <c r="CT87" s="236"/>
      <c r="CU87" s="236"/>
      <c r="CV87" s="236"/>
      <c r="CW87" s="236"/>
      <c r="CX87" s="236"/>
      <c r="CY87" s="236"/>
      <c r="CZ87" s="236"/>
      <c r="DA87" s="236"/>
      <c r="DB87" s="236"/>
      <c r="DC87" s="236"/>
      <c r="DD87" s="236"/>
      <c r="DE87" s="236"/>
      <c r="DF87" s="236"/>
      <c r="DG87" s="236"/>
      <c r="DH87" s="236"/>
      <c r="DI87" s="237"/>
      <c r="DJ87" s="235">
        <v>33180</v>
      </c>
      <c r="DK87" s="236"/>
      <c r="DL87" s="236"/>
      <c r="DM87" s="236"/>
      <c r="DN87" s="236"/>
      <c r="DO87" s="236"/>
      <c r="DP87" s="236"/>
      <c r="DQ87" s="236"/>
      <c r="DR87" s="236"/>
      <c r="DS87" s="236"/>
      <c r="DT87" s="236"/>
      <c r="DU87" s="236"/>
      <c r="DV87" s="236"/>
      <c r="DW87" s="236"/>
      <c r="DX87" s="236"/>
      <c r="DY87" s="236"/>
      <c r="DZ87" s="236"/>
      <c r="EA87" s="237"/>
      <c r="EB87" s="235"/>
      <c r="EC87" s="236"/>
      <c r="ED87" s="236"/>
      <c r="EE87" s="236"/>
      <c r="EF87" s="236"/>
      <c r="EG87" s="236"/>
      <c r="EH87" s="236"/>
      <c r="EI87" s="236"/>
      <c r="EJ87" s="236"/>
      <c r="EK87" s="236"/>
      <c r="EL87" s="236"/>
      <c r="EM87" s="236"/>
      <c r="EN87" s="236"/>
      <c r="EO87" s="236"/>
      <c r="EP87" s="236"/>
      <c r="EQ87" s="236"/>
      <c r="ER87" s="236"/>
      <c r="ES87" s="237"/>
      <c r="ET87" s="241">
        <f>SUM(CR87:ES88)</f>
        <v>33180</v>
      </c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3"/>
    </row>
    <row r="88" spans="1:186" ht="12" customHeight="1">
      <c r="A88" s="209" t="s">
        <v>73</v>
      </c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10"/>
      <c r="BZ88" s="82"/>
      <c r="CA88" s="83"/>
      <c r="CB88" s="83"/>
      <c r="CC88" s="83"/>
      <c r="CD88" s="83"/>
      <c r="CE88" s="83"/>
      <c r="CF88" s="84"/>
      <c r="CG88" s="76"/>
      <c r="CH88" s="77"/>
      <c r="CI88" s="77"/>
      <c r="CJ88" s="77"/>
      <c r="CK88" s="77"/>
      <c r="CL88" s="77"/>
      <c r="CM88" s="77"/>
      <c r="CN88" s="77"/>
      <c r="CO88" s="77"/>
      <c r="CP88" s="77"/>
      <c r="CQ88" s="78"/>
      <c r="CR88" s="238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40"/>
      <c r="DJ88" s="238"/>
      <c r="DK88" s="239"/>
      <c r="DL88" s="239"/>
      <c r="DM88" s="239"/>
      <c r="DN88" s="239"/>
      <c r="DO88" s="239"/>
      <c r="DP88" s="239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40"/>
      <c r="EB88" s="238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  <c r="ES88" s="240"/>
      <c r="ET88" s="244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6"/>
    </row>
    <row r="89" spans="1:186" ht="15" customHeight="1">
      <c r="A89" s="211" t="s">
        <v>74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2"/>
      <c r="BZ89" s="65" t="s">
        <v>85</v>
      </c>
      <c r="CA89" s="66"/>
      <c r="CB89" s="66"/>
      <c r="CC89" s="66"/>
      <c r="CD89" s="66"/>
      <c r="CE89" s="66"/>
      <c r="CF89" s="66"/>
      <c r="CG89" s="97">
        <v>410</v>
      </c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250"/>
      <c r="CS89" s="250"/>
      <c r="CT89" s="250"/>
      <c r="CU89" s="250"/>
      <c r="CV89" s="250"/>
      <c r="CW89" s="250"/>
      <c r="CX89" s="250"/>
      <c r="CY89" s="250"/>
      <c r="CZ89" s="250"/>
      <c r="DA89" s="250"/>
      <c r="DB89" s="250"/>
      <c r="DC89" s="250"/>
      <c r="DD89" s="250"/>
      <c r="DE89" s="250"/>
      <c r="DF89" s="250"/>
      <c r="DG89" s="250"/>
      <c r="DH89" s="250"/>
      <c r="DI89" s="250"/>
      <c r="DJ89" s="250">
        <v>40536.36</v>
      </c>
      <c r="DK89" s="250"/>
      <c r="DL89" s="250"/>
      <c r="DM89" s="250"/>
      <c r="DN89" s="250"/>
      <c r="DO89" s="250"/>
      <c r="DP89" s="250"/>
      <c r="DQ89" s="250"/>
      <c r="DR89" s="250"/>
      <c r="DS89" s="250"/>
      <c r="DT89" s="250"/>
      <c r="DU89" s="250"/>
      <c r="DV89" s="250"/>
      <c r="DW89" s="250"/>
      <c r="DX89" s="250"/>
      <c r="DY89" s="250"/>
      <c r="DZ89" s="250"/>
      <c r="EA89" s="250"/>
      <c r="EB89" s="250"/>
      <c r="EC89" s="250"/>
      <c r="ED89" s="250"/>
      <c r="EE89" s="250"/>
      <c r="EF89" s="250"/>
      <c r="EG89" s="250"/>
      <c r="EH89" s="250"/>
      <c r="EI89" s="250"/>
      <c r="EJ89" s="250"/>
      <c r="EK89" s="250"/>
      <c r="EL89" s="250"/>
      <c r="EM89" s="250"/>
      <c r="EN89" s="250"/>
      <c r="EO89" s="250"/>
      <c r="EP89" s="250"/>
      <c r="EQ89" s="250"/>
      <c r="ER89" s="250"/>
      <c r="ES89" s="250"/>
      <c r="ET89" s="233">
        <f>SUM(CR89:ES89)</f>
        <v>40536.36</v>
      </c>
      <c r="EU89" s="233"/>
      <c r="EV89" s="233"/>
      <c r="EW89" s="233"/>
      <c r="EX89" s="233"/>
      <c r="EY89" s="233"/>
      <c r="EZ89" s="233"/>
      <c r="FA89" s="233"/>
      <c r="FB89" s="233"/>
      <c r="FC89" s="233"/>
      <c r="FD89" s="233"/>
      <c r="FE89" s="233"/>
      <c r="FF89" s="233"/>
      <c r="FG89" s="233"/>
      <c r="FH89" s="233"/>
      <c r="FI89" s="233"/>
      <c r="FJ89" s="233"/>
      <c r="FK89" s="234"/>
    </row>
    <row r="90" spans="1:186" ht="15" customHeight="1">
      <c r="A90" s="213" t="s">
        <v>75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4"/>
      <c r="BZ90" s="65" t="s">
        <v>86</v>
      </c>
      <c r="CA90" s="66"/>
      <c r="CB90" s="66"/>
      <c r="CC90" s="66"/>
      <c r="CD90" s="66"/>
      <c r="CE90" s="66"/>
      <c r="CF90" s="66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233">
        <f>CR91-CR93</f>
        <v>0</v>
      </c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>
        <f>DJ91-DJ93</f>
        <v>0</v>
      </c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33"/>
      <c r="DW90" s="233"/>
      <c r="DX90" s="233"/>
      <c r="DY90" s="233"/>
      <c r="DZ90" s="233"/>
      <c r="EA90" s="233"/>
      <c r="EB90" s="233">
        <f>EB91-EB93</f>
        <v>0</v>
      </c>
      <c r="EC90" s="233"/>
      <c r="ED90" s="233"/>
      <c r="EE90" s="233"/>
      <c r="EF90" s="233"/>
      <c r="EG90" s="233"/>
      <c r="EH90" s="233"/>
      <c r="EI90" s="233"/>
      <c r="EJ90" s="233"/>
      <c r="EK90" s="233"/>
      <c r="EL90" s="233"/>
      <c r="EM90" s="233"/>
      <c r="EN90" s="233"/>
      <c r="EO90" s="233"/>
      <c r="EP90" s="233"/>
      <c r="EQ90" s="233"/>
      <c r="ER90" s="233"/>
      <c r="ES90" s="233"/>
      <c r="ET90" s="233">
        <f>SUM(CR90:ES90)</f>
        <v>0</v>
      </c>
      <c r="EU90" s="233"/>
      <c r="EV90" s="233"/>
      <c r="EW90" s="233"/>
      <c r="EX90" s="233"/>
      <c r="EY90" s="233"/>
      <c r="EZ90" s="233"/>
      <c r="FA90" s="233"/>
      <c r="FB90" s="233"/>
      <c r="FC90" s="233"/>
      <c r="FD90" s="233"/>
      <c r="FE90" s="233"/>
      <c r="FF90" s="233"/>
      <c r="FG90" s="233"/>
      <c r="FH90" s="233"/>
      <c r="FI90" s="233"/>
      <c r="FJ90" s="233"/>
      <c r="FK90" s="234"/>
    </row>
    <row r="91" spans="1:186" ht="12" customHeight="1">
      <c r="A91" s="205" t="s">
        <v>23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6"/>
      <c r="BZ91" s="79" t="s">
        <v>87</v>
      </c>
      <c r="CA91" s="80"/>
      <c r="CB91" s="80"/>
      <c r="CC91" s="80"/>
      <c r="CD91" s="80"/>
      <c r="CE91" s="80"/>
      <c r="CF91" s="81"/>
      <c r="CG91" s="73">
        <v>320</v>
      </c>
      <c r="CH91" s="74"/>
      <c r="CI91" s="74"/>
      <c r="CJ91" s="74"/>
      <c r="CK91" s="74"/>
      <c r="CL91" s="74"/>
      <c r="CM91" s="74"/>
      <c r="CN91" s="74"/>
      <c r="CO91" s="74"/>
      <c r="CP91" s="74"/>
      <c r="CQ91" s="75"/>
      <c r="CR91" s="235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7"/>
      <c r="DJ91" s="235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36"/>
      <c r="DX91" s="236"/>
      <c r="DY91" s="236"/>
      <c r="DZ91" s="236"/>
      <c r="EA91" s="237"/>
      <c r="EB91" s="235"/>
      <c r="EC91" s="236"/>
      <c r="ED91" s="236"/>
      <c r="EE91" s="236"/>
      <c r="EF91" s="236"/>
      <c r="EG91" s="236"/>
      <c r="EH91" s="236"/>
      <c r="EI91" s="236"/>
      <c r="EJ91" s="236"/>
      <c r="EK91" s="236"/>
      <c r="EL91" s="236"/>
      <c r="EM91" s="236"/>
      <c r="EN91" s="236"/>
      <c r="EO91" s="236"/>
      <c r="EP91" s="236"/>
      <c r="EQ91" s="236"/>
      <c r="ER91" s="236"/>
      <c r="ES91" s="237"/>
      <c r="ET91" s="241">
        <f>SUM(CR91:ES92)</f>
        <v>0</v>
      </c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3"/>
    </row>
    <row r="92" spans="1:186" ht="12" customHeight="1">
      <c r="A92" s="209" t="s">
        <v>76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10"/>
      <c r="BZ92" s="82"/>
      <c r="CA92" s="83"/>
      <c r="CB92" s="83"/>
      <c r="CC92" s="83"/>
      <c r="CD92" s="83"/>
      <c r="CE92" s="83"/>
      <c r="CF92" s="84"/>
      <c r="CG92" s="76"/>
      <c r="CH92" s="77"/>
      <c r="CI92" s="77"/>
      <c r="CJ92" s="77"/>
      <c r="CK92" s="77"/>
      <c r="CL92" s="77"/>
      <c r="CM92" s="77"/>
      <c r="CN92" s="77"/>
      <c r="CO92" s="77"/>
      <c r="CP92" s="77"/>
      <c r="CQ92" s="78"/>
      <c r="CR92" s="238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40"/>
      <c r="DJ92" s="238"/>
      <c r="DK92" s="239"/>
      <c r="DL92" s="239"/>
      <c r="DM92" s="239"/>
      <c r="DN92" s="239"/>
      <c r="DO92" s="239"/>
      <c r="DP92" s="239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40"/>
      <c r="EB92" s="238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  <c r="ES92" s="240"/>
      <c r="ET92" s="244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6"/>
    </row>
    <row r="93" spans="1:186" ht="15" customHeight="1">
      <c r="A93" s="211" t="s">
        <v>77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2"/>
      <c r="BZ93" s="65" t="s">
        <v>88</v>
      </c>
      <c r="CA93" s="66"/>
      <c r="CB93" s="66"/>
      <c r="CC93" s="66"/>
      <c r="CD93" s="66"/>
      <c r="CE93" s="66"/>
      <c r="CF93" s="66"/>
      <c r="CG93" s="97">
        <v>420</v>
      </c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250"/>
      <c r="CS93" s="250"/>
      <c r="CT93" s="250"/>
      <c r="CU93" s="250"/>
      <c r="CV93" s="250"/>
      <c r="CW93" s="250"/>
      <c r="CX93" s="250"/>
      <c r="CY93" s="250"/>
      <c r="CZ93" s="250"/>
      <c r="DA93" s="250"/>
      <c r="DB93" s="250"/>
      <c r="DC93" s="250"/>
      <c r="DD93" s="250"/>
      <c r="DE93" s="250"/>
      <c r="DF93" s="250"/>
      <c r="DG93" s="250"/>
      <c r="DH93" s="250"/>
      <c r="DI93" s="250"/>
      <c r="DJ93" s="250"/>
      <c r="DK93" s="250"/>
      <c r="DL93" s="250"/>
      <c r="DM93" s="250"/>
      <c r="DN93" s="250"/>
      <c r="DO93" s="250"/>
      <c r="DP93" s="250"/>
      <c r="DQ93" s="250"/>
      <c r="DR93" s="250"/>
      <c r="DS93" s="250"/>
      <c r="DT93" s="250"/>
      <c r="DU93" s="250"/>
      <c r="DV93" s="250"/>
      <c r="DW93" s="250"/>
      <c r="DX93" s="250"/>
      <c r="DY93" s="250"/>
      <c r="DZ93" s="250"/>
      <c r="EA93" s="250"/>
      <c r="EB93" s="250"/>
      <c r="EC93" s="250"/>
      <c r="ED93" s="250"/>
      <c r="EE93" s="250"/>
      <c r="EF93" s="250"/>
      <c r="EG93" s="250"/>
      <c r="EH93" s="250"/>
      <c r="EI93" s="250"/>
      <c r="EJ93" s="250"/>
      <c r="EK93" s="250"/>
      <c r="EL93" s="250"/>
      <c r="EM93" s="250"/>
      <c r="EN93" s="250"/>
      <c r="EO93" s="250"/>
      <c r="EP93" s="250"/>
      <c r="EQ93" s="250"/>
      <c r="ER93" s="250"/>
      <c r="ES93" s="250"/>
      <c r="ET93" s="233">
        <f>SUM(CR93:ES93)</f>
        <v>0</v>
      </c>
      <c r="EU93" s="233"/>
      <c r="EV93" s="233"/>
      <c r="EW93" s="233"/>
      <c r="EX93" s="233"/>
      <c r="EY93" s="233"/>
      <c r="EZ93" s="233"/>
      <c r="FA93" s="233"/>
      <c r="FB93" s="233"/>
      <c r="FC93" s="233"/>
      <c r="FD93" s="233"/>
      <c r="FE93" s="233"/>
      <c r="FF93" s="233"/>
      <c r="FG93" s="233"/>
      <c r="FH93" s="233"/>
      <c r="FI93" s="233"/>
      <c r="FJ93" s="233"/>
      <c r="FK93" s="234"/>
    </row>
    <row r="94" spans="1:186" ht="15" customHeight="1">
      <c r="A94" s="213" t="s">
        <v>72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4"/>
      <c r="BZ94" s="65" t="s">
        <v>89</v>
      </c>
      <c r="CA94" s="66"/>
      <c r="CB94" s="66"/>
      <c r="CC94" s="66"/>
      <c r="CD94" s="66"/>
      <c r="CE94" s="66"/>
      <c r="CF94" s="66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233">
        <f>CR95-CR97</f>
        <v>0</v>
      </c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>
        <f>DJ95-DJ97</f>
        <v>0</v>
      </c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33"/>
      <c r="DW94" s="233"/>
      <c r="DX94" s="233"/>
      <c r="DY94" s="233"/>
      <c r="DZ94" s="233"/>
      <c r="EA94" s="233"/>
      <c r="EB94" s="233">
        <f>EB95-EB97</f>
        <v>0</v>
      </c>
      <c r="EC94" s="233"/>
      <c r="ED94" s="233"/>
      <c r="EE94" s="233"/>
      <c r="EF94" s="233"/>
      <c r="EG94" s="233"/>
      <c r="EH94" s="233"/>
      <c r="EI94" s="233"/>
      <c r="EJ94" s="233"/>
      <c r="EK94" s="233"/>
      <c r="EL94" s="233"/>
      <c r="EM94" s="233"/>
      <c r="EN94" s="233"/>
      <c r="EO94" s="233"/>
      <c r="EP94" s="233"/>
      <c r="EQ94" s="233"/>
      <c r="ER94" s="233"/>
      <c r="ES94" s="233"/>
      <c r="ET94" s="233">
        <f>SUM(CR94:ES94)</f>
        <v>0</v>
      </c>
      <c r="EU94" s="233"/>
      <c r="EV94" s="233"/>
      <c r="EW94" s="233"/>
      <c r="EX94" s="233"/>
      <c r="EY94" s="233"/>
      <c r="EZ94" s="233"/>
      <c r="FA94" s="233"/>
      <c r="FB94" s="233"/>
      <c r="FC94" s="233"/>
      <c r="FD94" s="233"/>
      <c r="FE94" s="233"/>
      <c r="FF94" s="233"/>
      <c r="FG94" s="233"/>
      <c r="FH94" s="233"/>
      <c r="FI94" s="233"/>
      <c r="FJ94" s="233"/>
      <c r="FK94" s="234"/>
    </row>
    <row r="95" spans="1:186" ht="12" customHeight="1">
      <c r="A95" s="205" t="s">
        <v>23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6"/>
      <c r="BZ95" s="79" t="s">
        <v>90</v>
      </c>
      <c r="CA95" s="80"/>
      <c r="CB95" s="80"/>
      <c r="CC95" s="80"/>
      <c r="CD95" s="80"/>
      <c r="CE95" s="80"/>
      <c r="CF95" s="81"/>
      <c r="CG95" s="73">
        <v>330</v>
      </c>
      <c r="CH95" s="74"/>
      <c r="CI95" s="74"/>
      <c r="CJ95" s="74"/>
      <c r="CK95" s="74"/>
      <c r="CL95" s="74"/>
      <c r="CM95" s="74"/>
      <c r="CN95" s="74"/>
      <c r="CO95" s="74"/>
      <c r="CP95" s="74"/>
      <c r="CQ95" s="75"/>
      <c r="CR95" s="235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7"/>
      <c r="DJ95" s="235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36"/>
      <c r="DX95" s="236"/>
      <c r="DY95" s="236"/>
      <c r="DZ95" s="236"/>
      <c r="EA95" s="237"/>
      <c r="EB95" s="235"/>
      <c r="EC95" s="236"/>
      <c r="ED95" s="236"/>
      <c r="EE95" s="236"/>
      <c r="EF95" s="236"/>
      <c r="EG95" s="236"/>
      <c r="EH95" s="236"/>
      <c r="EI95" s="236"/>
      <c r="EJ95" s="236"/>
      <c r="EK95" s="236"/>
      <c r="EL95" s="236"/>
      <c r="EM95" s="236"/>
      <c r="EN95" s="236"/>
      <c r="EO95" s="236"/>
      <c r="EP95" s="236"/>
      <c r="EQ95" s="236"/>
      <c r="ER95" s="236"/>
      <c r="ES95" s="237"/>
      <c r="ET95" s="241">
        <f>SUM(CR95:ES96)</f>
        <v>0</v>
      </c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3"/>
    </row>
    <row r="96" spans="1:186" ht="12" customHeight="1">
      <c r="A96" s="209" t="s">
        <v>78</v>
      </c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10"/>
      <c r="BZ96" s="82"/>
      <c r="CA96" s="83"/>
      <c r="CB96" s="83"/>
      <c r="CC96" s="83"/>
      <c r="CD96" s="83"/>
      <c r="CE96" s="83"/>
      <c r="CF96" s="84"/>
      <c r="CG96" s="76"/>
      <c r="CH96" s="77"/>
      <c r="CI96" s="77"/>
      <c r="CJ96" s="77"/>
      <c r="CK96" s="77"/>
      <c r="CL96" s="77"/>
      <c r="CM96" s="77"/>
      <c r="CN96" s="77"/>
      <c r="CO96" s="77"/>
      <c r="CP96" s="77"/>
      <c r="CQ96" s="78"/>
      <c r="CR96" s="238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40"/>
      <c r="DJ96" s="238"/>
      <c r="DK96" s="239"/>
      <c r="DL96" s="239"/>
      <c r="DM96" s="239"/>
      <c r="DN96" s="239"/>
      <c r="DO96" s="239"/>
      <c r="DP96" s="239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40"/>
      <c r="EB96" s="238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  <c r="ES96" s="240"/>
      <c r="ET96" s="244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6"/>
    </row>
    <row r="97" spans="1:194" ht="15" customHeight="1">
      <c r="A97" s="211" t="s">
        <v>79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2"/>
      <c r="BZ97" s="65" t="s">
        <v>91</v>
      </c>
      <c r="CA97" s="66"/>
      <c r="CB97" s="66"/>
      <c r="CC97" s="66"/>
      <c r="CD97" s="66"/>
      <c r="CE97" s="66"/>
      <c r="CF97" s="66"/>
      <c r="CG97" s="97">
        <v>430</v>
      </c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250"/>
      <c r="CS97" s="250"/>
      <c r="CT97" s="250"/>
      <c r="CU97" s="250"/>
      <c r="CV97" s="250"/>
      <c r="CW97" s="250"/>
      <c r="CX97" s="250"/>
      <c r="CY97" s="250"/>
      <c r="CZ97" s="250"/>
      <c r="DA97" s="250"/>
      <c r="DB97" s="250"/>
      <c r="DC97" s="250"/>
      <c r="DD97" s="250"/>
      <c r="DE97" s="250"/>
      <c r="DF97" s="250"/>
      <c r="DG97" s="250"/>
      <c r="DH97" s="250"/>
      <c r="DI97" s="250"/>
      <c r="DJ97" s="250"/>
      <c r="DK97" s="250"/>
      <c r="DL97" s="250"/>
      <c r="DM97" s="250"/>
      <c r="DN97" s="250"/>
      <c r="DO97" s="250"/>
      <c r="DP97" s="250"/>
      <c r="DQ97" s="250"/>
      <c r="DR97" s="250"/>
      <c r="DS97" s="250"/>
      <c r="DT97" s="250"/>
      <c r="DU97" s="250"/>
      <c r="DV97" s="250"/>
      <c r="DW97" s="250"/>
      <c r="DX97" s="250"/>
      <c r="DY97" s="250"/>
      <c r="DZ97" s="250"/>
      <c r="EA97" s="250"/>
      <c r="EB97" s="250"/>
      <c r="EC97" s="250"/>
      <c r="ED97" s="250"/>
      <c r="EE97" s="250"/>
      <c r="EF97" s="250"/>
      <c r="EG97" s="250"/>
      <c r="EH97" s="250"/>
      <c r="EI97" s="250"/>
      <c r="EJ97" s="250"/>
      <c r="EK97" s="250"/>
      <c r="EL97" s="250"/>
      <c r="EM97" s="250"/>
      <c r="EN97" s="250"/>
      <c r="EO97" s="250"/>
      <c r="EP97" s="250"/>
      <c r="EQ97" s="250"/>
      <c r="ER97" s="250"/>
      <c r="ES97" s="250"/>
      <c r="ET97" s="233">
        <f>SUM(CR97:ES97)</f>
        <v>0</v>
      </c>
      <c r="EU97" s="233"/>
      <c r="EV97" s="233"/>
      <c r="EW97" s="233"/>
      <c r="EX97" s="233"/>
      <c r="EY97" s="233"/>
      <c r="EZ97" s="233"/>
      <c r="FA97" s="233"/>
      <c r="FB97" s="233"/>
      <c r="FC97" s="233"/>
      <c r="FD97" s="233"/>
      <c r="FE97" s="233"/>
      <c r="FF97" s="233"/>
      <c r="FG97" s="233"/>
      <c r="FH97" s="233"/>
      <c r="FI97" s="233"/>
      <c r="FJ97" s="233"/>
      <c r="FK97" s="234"/>
    </row>
    <row r="98" spans="1:194" ht="15" customHeight="1">
      <c r="A98" s="213" t="s">
        <v>80</v>
      </c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4"/>
      <c r="BZ98" s="65" t="s">
        <v>92</v>
      </c>
      <c r="CA98" s="66"/>
      <c r="CB98" s="66"/>
      <c r="CC98" s="66"/>
      <c r="CD98" s="66"/>
      <c r="CE98" s="66"/>
      <c r="CF98" s="66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233">
        <f>CR99-CR101</f>
        <v>79263.679999999993</v>
      </c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>
        <f>DJ99-DJ101</f>
        <v>178326.24000000011</v>
      </c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33"/>
      <c r="DW98" s="233"/>
      <c r="DX98" s="233"/>
      <c r="DY98" s="233"/>
      <c r="DZ98" s="233"/>
      <c r="EA98" s="233"/>
      <c r="EB98" s="233">
        <f>EB99-EB101</f>
        <v>0</v>
      </c>
      <c r="EC98" s="233"/>
      <c r="ED98" s="233"/>
      <c r="EE98" s="233"/>
      <c r="EF98" s="233"/>
      <c r="EG98" s="233"/>
      <c r="EH98" s="233"/>
      <c r="EI98" s="233"/>
      <c r="EJ98" s="233"/>
      <c r="EK98" s="233"/>
      <c r="EL98" s="233"/>
      <c r="EM98" s="233"/>
      <c r="EN98" s="233"/>
      <c r="EO98" s="233"/>
      <c r="EP98" s="233"/>
      <c r="EQ98" s="233"/>
      <c r="ER98" s="233"/>
      <c r="ES98" s="233"/>
      <c r="ET98" s="233">
        <f>SUM(CR98:ES98)</f>
        <v>257589.9200000001</v>
      </c>
      <c r="EU98" s="233"/>
      <c r="EV98" s="233"/>
      <c r="EW98" s="233"/>
      <c r="EX98" s="233"/>
      <c r="EY98" s="233"/>
      <c r="EZ98" s="233"/>
      <c r="FA98" s="233"/>
      <c r="FB98" s="233"/>
      <c r="FC98" s="233"/>
      <c r="FD98" s="233"/>
      <c r="FE98" s="233"/>
      <c r="FF98" s="233"/>
      <c r="FG98" s="233"/>
      <c r="FH98" s="233"/>
      <c r="FI98" s="233"/>
      <c r="FJ98" s="233"/>
      <c r="FK98" s="234"/>
    </row>
    <row r="99" spans="1:194" ht="12" customHeight="1">
      <c r="A99" s="205" t="s">
        <v>23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6"/>
      <c r="BZ99" s="79" t="s">
        <v>93</v>
      </c>
      <c r="CA99" s="80"/>
      <c r="CB99" s="80"/>
      <c r="CC99" s="80"/>
      <c r="CD99" s="80"/>
      <c r="CE99" s="80"/>
      <c r="CF99" s="81"/>
      <c r="CG99" s="73">
        <v>340</v>
      </c>
      <c r="CH99" s="74"/>
      <c r="CI99" s="74"/>
      <c r="CJ99" s="74"/>
      <c r="CK99" s="74"/>
      <c r="CL99" s="74"/>
      <c r="CM99" s="74"/>
      <c r="CN99" s="74"/>
      <c r="CO99" s="74"/>
      <c r="CP99" s="74"/>
      <c r="CQ99" s="75"/>
      <c r="CR99" s="235">
        <v>99263.679999999993</v>
      </c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7"/>
      <c r="DJ99" s="235">
        <v>1019003.31</v>
      </c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36"/>
      <c r="DX99" s="236"/>
      <c r="DY99" s="236"/>
      <c r="DZ99" s="236"/>
      <c r="EA99" s="237"/>
      <c r="EB99" s="235"/>
      <c r="EC99" s="236"/>
      <c r="ED99" s="236"/>
      <c r="EE99" s="236"/>
      <c r="EF99" s="236"/>
      <c r="EG99" s="236"/>
      <c r="EH99" s="236"/>
      <c r="EI99" s="236"/>
      <c r="EJ99" s="236"/>
      <c r="EK99" s="236"/>
      <c r="EL99" s="236"/>
      <c r="EM99" s="236"/>
      <c r="EN99" s="236"/>
      <c r="EO99" s="236"/>
      <c r="EP99" s="236"/>
      <c r="EQ99" s="236"/>
      <c r="ER99" s="236"/>
      <c r="ES99" s="237"/>
      <c r="ET99" s="241">
        <f>SUM(CR99:ES100)</f>
        <v>1118266.99</v>
      </c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3"/>
    </row>
    <row r="100" spans="1:194" ht="12" customHeight="1">
      <c r="A100" s="209" t="s">
        <v>81</v>
      </c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10"/>
      <c r="BZ100" s="82"/>
      <c r="CA100" s="83"/>
      <c r="CB100" s="83"/>
      <c r="CC100" s="83"/>
      <c r="CD100" s="83"/>
      <c r="CE100" s="83"/>
      <c r="CF100" s="84"/>
      <c r="CG100" s="76"/>
      <c r="CH100" s="77"/>
      <c r="CI100" s="77"/>
      <c r="CJ100" s="77"/>
      <c r="CK100" s="77"/>
      <c r="CL100" s="77"/>
      <c r="CM100" s="77"/>
      <c r="CN100" s="77"/>
      <c r="CO100" s="77"/>
      <c r="CP100" s="77"/>
      <c r="CQ100" s="78"/>
      <c r="CR100" s="238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40"/>
      <c r="DJ100" s="238"/>
      <c r="DK100" s="239"/>
      <c r="DL100" s="239"/>
      <c r="DM100" s="239"/>
      <c r="DN100" s="239"/>
      <c r="DO100" s="239"/>
      <c r="DP100" s="239"/>
      <c r="DQ100" s="239"/>
      <c r="DR100" s="239"/>
      <c r="DS100" s="239"/>
      <c r="DT100" s="239"/>
      <c r="DU100" s="239"/>
      <c r="DV100" s="239"/>
      <c r="DW100" s="239"/>
      <c r="DX100" s="239"/>
      <c r="DY100" s="239"/>
      <c r="DZ100" s="239"/>
      <c r="EA100" s="240"/>
      <c r="EB100" s="238"/>
      <c r="EC100" s="239"/>
      <c r="ED100" s="239"/>
      <c r="EE100" s="239"/>
      <c r="EF100" s="239"/>
      <c r="EG100" s="239"/>
      <c r="EH100" s="239"/>
      <c r="EI100" s="239"/>
      <c r="EJ100" s="239"/>
      <c r="EK100" s="239"/>
      <c r="EL100" s="239"/>
      <c r="EM100" s="239"/>
      <c r="EN100" s="239"/>
      <c r="EO100" s="239"/>
      <c r="EP100" s="239"/>
      <c r="EQ100" s="239"/>
      <c r="ER100" s="239"/>
      <c r="ES100" s="240"/>
      <c r="ET100" s="244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6"/>
    </row>
    <row r="101" spans="1:194" ht="15" customHeight="1">
      <c r="A101" s="211" t="s">
        <v>82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2"/>
      <c r="BZ101" s="65" t="s">
        <v>94</v>
      </c>
      <c r="CA101" s="66"/>
      <c r="CB101" s="66"/>
      <c r="CC101" s="66"/>
      <c r="CD101" s="66"/>
      <c r="CE101" s="66"/>
      <c r="CF101" s="66"/>
      <c r="CG101" s="97">
        <v>440</v>
      </c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250">
        <v>20000</v>
      </c>
      <c r="CS101" s="250"/>
      <c r="CT101" s="250"/>
      <c r="CU101" s="250"/>
      <c r="CV101" s="250"/>
      <c r="CW101" s="250"/>
      <c r="CX101" s="250"/>
      <c r="CY101" s="250"/>
      <c r="CZ101" s="250"/>
      <c r="DA101" s="250"/>
      <c r="DB101" s="250"/>
      <c r="DC101" s="250"/>
      <c r="DD101" s="250"/>
      <c r="DE101" s="250"/>
      <c r="DF101" s="250"/>
      <c r="DG101" s="250"/>
      <c r="DH101" s="250"/>
      <c r="DI101" s="250"/>
      <c r="DJ101" s="250">
        <v>840677.07</v>
      </c>
      <c r="DK101" s="250"/>
      <c r="DL101" s="250"/>
      <c r="DM101" s="250"/>
      <c r="DN101" s="250"/>
      <c r="DO101" s="250"/>
      <c r="DP101" s="250"/>
      <c r="DQ101" s="250"/>
      <c r="DR101" s="250"/>
      <c r="DS101" s="250"/>
      <c r="DT101" s="250"/>
      <c r="DU101" s="250"/>
      <c r="DV101" s="250"/>
      <c r="DW101" s="250"/>
      <c r="DX101" s="250"/>
      <c r="DY101" s="250"/>
      <c r="DZ101" s="250"/>
      <c r="EA101" s="250"/>
      <c r="EB101" s="250"/>
      <c r="EC101" s="250"/>
      <c r="ED101" s="250"/>
      <c r="EE101" s="250"/>
      <c r="EF101" s="250"/>
      <c r="EG101" s="250"/>
      <c r="EH101" s="250"/>
      <c r="EI101" s="250"/>
      <c r="EJ101" s="250"/>
      <c r="EK101" s="250"/>
      <c r="EL101" s="250"/>
      <c r="EM101" s="250"/>
      <c r="EN101" s="250"/>
      <c r="EO101" s="250"/>
      <c r="EP101" s="250"/>
      <c r="EQ101" s="250"/>
      <c r="ER101" s="250"/>
      <c r="ES101" s="250"/>
      <c r="ET101" s="233">
        <f>SUM(CR101:ES101)</f>
        <v>860677.07</v>
      </c>
      <c r="EU101" s="233"/>
      <c r="EV101" s="233"/>
      <c r="EW101" s="233"/>
      <c r="EX101" s="233"/>
      <c r="EY101" s="233"/>
      <c r="EZ101" s="233"/>
      <c r="FA101" s="233"/>
      <c r="FB101" s="233"/>
      <c r="FC101" s="233"/>
      <c r="FD101" s="233"/>
      <c r="FE101" s="233"/>
      <c r="FF101" s="233"/>
      <c r="FG101" s="233"/>
      <c r="FH101" s="233"/>
      <c r="FI101" s="233"/>
      <c r="FJ101" s="233"/>
      <c r="FK101" s="234"/>
    </row>
    <row r="102" spans="1:194" ht="15" customHeight="1">
      <c r="A102" s="213" t="s">
        <v>202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4"/>
      <c r="BZ102" s="65" t="s">
        <v>203</v>
      </c>
      <c r="CA102" s="66"/>
      <c r="CB102" s="66"/>
      <c r="CC102" s="66"/>
      <c r="CD102" s="66"/>
      <c r="CE102" s="66"/>
      <c r="CF102" s="66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233">
        <f>CR103-CR105</f>
        <v>0</v>
      </c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>
        <f>DJ103-DJ105</f>
        <v>0</v>
      </c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33"/>
      <c r="DW102" s="233"/>
      <c r="DX102" s="233"/>
      <c r="DY102" s="233"/>
      <c r="DZ102" s="233"/>
      <c r="EA102" s="233"/>
      <c r="EB102" s="233">
        <f>EB103-EB105</f>
        <v>0</v>
      </c>
      <c r="EC102" s="233"/>
      <c r="ED102" s="233"/>
      <c r="EE102" s="233"/>
      <c r="EF102" s="233"/>
      <c r="EG102" s="233"/>
      <c r="EH102" s="233"/>
      <c r="EI102" s="233"/>
      <c r="EJ102" s="233"/>
      <c r="EK102" s="233"/>
      <c r="EL102" s="233"/>
      <c r="EM102" s="233"/>
      <c r="EN102" s="233"/>
      <c r="EO102" s="233"/>
      <c r="EP102" s="233"/>
      <c r="EQ102" s="233"/>
      <c r="ER102" s="233"/>
      <c r="ES102" s="233"/>
      <c r="ET102" s="233">
        <f>SUM(CR102:ES102)</f>
        <v>0</v>
      </c>
      <c r="EU102" s="233"/>
      <c r="EV102" s="233"/>
      <c r="EW102" s="233"/>
      <c r="EX102" s="233"/>
      <c r="EY102" s="233"/>
      <c r="EZ102" s="233"/>
      <c r="FA102" s="233"/>
      <c r="FB102" s="233"/>
      <c r="FC102" s="233"/>
      <c r="FD102" s="233"/>
      <c r="FE102" s="233"/>
      <c r="FF102" s="233"/>
      <c r="FG102" s="233"/>
      <c r="FH102" s="233"/>
      <c r="FI102" s="233"/>
      <c r="FJ102" s="233"/>
      <c r="FK102" s="234"/>
    </row>
    <row r="103" spans="1:194" ht="12" customHeight="1">
      <c r="A103" s="205" t="s">
        <v>23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6"/>
      <c r="BZ103" s="79" t="s">
        <v>206</v>
      </c>
      <c r="CA103" s="80"/>
      <c r="CB103" s="80"/>
      <c r="CC103" s="80"/>
      <c r="CD103" s="80"/>
      <c r="CE103" s="80"/>
      <c r="CF103" s="81"/>
      <c r="CG103" s="73" t="s">
        <v>208</v>
      </c>
      <c r="CH103" s="74"/>
      <c r="CI103" s="74"/>
      <c r="CJ103" s="74"/>
      <c r="CK103" s="74"/>
      <c r="CL103" s="74"/>
      <c r="CM103" s="74"/>
      <c r="CN103" s="74"/>
      <c r="CO103" s="74"/>
      <c r="CP103" s="74"/>
      <c r="CQ103" s="75"/>
      <c r="CR103" s="235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7"/>
      <c r="DJ103" s="235">
        <v>675317.54</v>
      </c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36"/>
      <c r="DW103" s="236"/>
      <c r="DX103" s="236"/>
      <c r="DY103" s="236"/>
      <c r="DZ103" s="236"/>
      <c r="EA103" s="237"/>
      <c r="EB103" s="235"/>
      <c r="EC103" s="236"/>
      <c r="ED103" s="236"/>
      <c r="EE103" s="236"/>
      <c r="EF103" s="236"/>
      <c r="EG103" s="236"/>
      <c r="EH103" s="236"/>
      <c r="EI103" s="236"/>
      <c r="EJ103" s="236"/>
      <c r="EK103" s="236"/>
      <c r="EL103" s="236"/>
      <c r="EM103" s="236"/>
      <c r="EN103" s="236"/>
      <c r="EO103" s="236"/>
      <c r="EP103" s="236"/>
      <c r="EQ103" s="236"/>
      <c r="ER103" s="236"/>
      <c r="ES103" s="237"/>
      <c r="ET103" s="241">
        <f>SUM(CR103:ES104)</f>
        <v>675317.54</v>
      </c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3"/>
    </row>
    <row r="104" spans="1:194" ht="12" customHeight="1">
      <c r="A104" s="209" t="s">
        <v>204</v>
      </c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10"/>
      <c r="BZ104" s="82"/>
      <c r="CA104" s="83"/>
      <c r="CB104" s="83"/>
      <c r="CC104" s="83"/>
      <c r="CD104" s="83"/>
      <c r="CE104" s="83"/>
      <c r="CF104" s="84"/>
      <c r="CG104" s="76"/>
      <c r="CH104" s="77"/>
      <c r="CI104" s="77"/>
      <c r="CJ104" s="77"/>
      <c r="CK104" s="77"/>
      <c r="CL104" s="77"/>
      <c r="CM104" s="77"/>
      <c r="CN104" s="77"/>
      <c r="CO104" s="77"/>
      <c r="CP104" s="77"/>
      <c r="CQ104" s="78"/>
      <c r="CR104" s="238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40"/>
      <c r="DJ104" s="238"/>
      <c r="DK104" s="239"/>
      <c r="DL104" s="239"/>
      <c r="DM104" s="239"/>
      <c r="DN104" s="239"/>
      <c r="DO104" s="239"/>
      <c r="DP104" s="239"/>
      <c r="DQ104" s="239"/>
      <c r="DR104" s="239"/>
      <c r="DS104" s="239"/>
      <c r="DT104" s="239"/>
      <c r="DU104" s="239"/>
      <c r="DV104" s="239"/>
      <c r="DW104" s="239"/>
      <c r="DX104" s="239"/>
      <c r="DY104" s="239"/>
      <c r="DZ104" s="239"/>
      <c r="EA104" s="240"/>
      <c r="EB104" s="238"/>
      <c r="EC104" s="239"/>
      <c r="ED104" s="239"/>
      <c r="EE104" s="239"/>
      <c r="EF104" s="239"/>
      <c r="EG104" s="239"/>
      <c r="EH104" s="239"/>
      <c r="EI104" s="239"/>
      <c r="EJ104" s="239"/>
      <c r="EK104" s="239"/>
      <c r="EL104" s="239"/>
      <c r="EM104" s="239"/>
      <c r="EN104" s="239"/>
      <c r="EO104" s="239"/>
      <c r="EP104" s="239"/>
      <c r="EQ104" s="239"/>
      <c r="ER104" s="239"/>
      <c r="ES104" s="240"/>
      <c r="ET104" s="244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6"/>
    </row>
    <row r="105" spans="1:194" ht="15" customHeight="1">
      <c r="A105" s="211" t="s">
        <v>205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2"/>
      <c r="BZ105" s="65" t="s">
        <v>207</v>
      </c>
      <c r="CA105" s="66"/>
      <c r="CB105" s="66"/>
      <c r="CC105" s="66"/>
      <c r="CD105" s="66"/>
      <c r="CE105" s="66"/>
      <c r="CF105" s="66"/>
      <c r="CG105" s="97" t="s">
        <v>208</v>
      </c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250"/>
      <c r="CS105" s="250"/>
      <c r="CT105" s="250"/>
      <c r="CU105" s="250"/>
      <c r="CV105" s="250"/>
      <c r="CW105" s="250"/>
      <c r="CX105" s="250"/>
      <c r="CY105" s="250"/>
      <c r="CZ105" s="250"/>
      <c r="DA105" s="250"/>
      <c r="DB105" s="250"/>
      <c r="DC105" s="250"/>
      <c r="DD105" s="250"/>
      <c r="DE105" s="250"/>
      <c r="DF105" s="250"/>
      <c r="DG105" s="250"/>
      <c r="DH105" s="250"/>
      <c r="DI105" s="250"/>
      <c r="DJ105" s="250">
        <v>675317.54</v>
      </c>
      <c r="DK105" s="250"/>
      <c r="DL105" s="250"/>
      <c r="DM105" s="250"/>
      <c r="DN105" s="250"/>
      <c r="DO105" s="250"/>
      <c r="DP105" s="250"/>
      <c r="DQ105" s="250"/>
      <c r="DR105" s="250"/>
      <c r="DS105" s="250"/>
      <c r="DT105" s="250"/>
      <c r="DU105" s="250"/>
      <c r="DV105" s="250"/>
      <c r="DW105" s="250"/>
      <c r="DX105" s="250"/>
      <c r="DY105" s="250"/>
      <c r="DZ105" s="250"/>
      <c r="EA105" s="250"/>
      <c r="EB105" s="250"/>
      <c r="EC105" s="250"/>
      <c r="ED105" s="250"/>
      <c r="EE105" s="250"/>
      <c r="EF105" s="250"/>
      <c r="EG105" s="250"/>
      <c r="EH105" s="250"/>
      <c r="EI105" s="250"/>
      <c r="EJ105" s="250"/>
      <c r="EK105" s="250"/>
      <c r="EL105" s="250"/>
      <c r="EM105" s="250"/>
      <c r="EN105" s="250"/>
      <c r="EO105" s="250"/>
      <c r="EP105" s="250"/>
      <c r="EQ105" s="250"/>
      <c r="ER105" s="250"/>
      <c r="ES105" s="250"/>
      <c r="ET105" s="233">
        <f>SUM(CR105:ES105)</f>
        <v>675317.54</v>
      </c>
      <c r="EU105" s="233"/>
      <c r="EV105" s="233"/>
      <c r="EW105" s="233"/>
      <c r="EX105" s="233"/>
      <c r="EY105" s="233"/>
      <c r="EZ105" s="233"/>
      <c r="FA105" s="233"/>
      <c r="FB105" s="233"/>
      <c r="FC105" s="233"/>
      <c r="FD105" s="233"/>
      <c r="FE105" s="233"/>
      <c r="FF105" s="233"/>
      <c r="FG105" s="233"/>
      <c r="FH105" s="233"/>
      <c r="FI105" s="233"/>
      <c r="FJ105" s="233"/>
      <c r="FK105" s="234"/>
    </row>
    <row r="106" spans="1:194" ht="15" customHeight="1">
      <c r="FJ106" s="42"/>
      <c r="FK106" s="41" t="s">
        <v>164</v>
      </c>
    </row>
    <row r="107" spans="1:194" s="12" customFormat="1" ht="33" customHeight="1">
      <c r="A107" s="161" t="s">
        <v>136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 t="s">
        <v>137</v>
      </c>
      <c r="CA107" s="123"/>
      <c r="CB107" s="123"/>
      <c r="CC107" s="123"/>
      <c r="CD107" s="123"/>
      <c r="CE107" s="123"/>
      <c r="CF107" s="123"/>
      <c r="CG107" s="123" t="s">
        <v>173</v>
      </c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253" t="s">
        <v>174</v>
      </c>
      <c r="CS107" s="253"/>
      <c r="CT107" s="253"/>
      <c r="CU107" s="253"/>
      <c r="CV107" s="253"/>
      <c r="CW107" s="253"/>
      <c r="CX107" s="253"/>
      <c r="CY107" s="253"/>
      <c r="CZ107" s="253"/>
      <c r="DA107" s="253"/>
      <c r="DB107" s="253"/>
      <c r="DC107" s="253"/>
      <c r="DD107" s="253"/>
      <c r="DE107" s="253"/>
      <c r="DF107" s="253"/>
      <c r="DG107" s="253"/>
      <c r="DH107" s="253"/>
      <c r="DI107" s="253"/>
      <c r="DJ107" s="253" t="s">
        <v>175</v>
      </c>
      <c r="DK107" s="253"/>
      <c r="DL107" s="253"/>
      <c r="DM107" s="253"/>
      <c r="DN107" s="253"/>
      <c r="DO107" s="253"/>
      <c r="DP107" s="253"/>
      <c r="DQ107" s="253"/>
      <c r="DR107" s="253"/>
      <c r="DS107" s="253"/>
      <c r="DT107" s="253"/>
      <c r="DU107" s="253"/>
      <c r="DV107" s="253"/>
      <c r="DW107" s="253"/>
      <c r="DX107" s="253"/>
      <c r="DY107" s="253"/>
      <c r="DZ107" s="253"/>
      <c r="EA107" s="253"/>
      <c r="EB107" s="253" t="s">
        <v>2</v>
      </c>
      <c r="EC107" s="253"/>
      <c r="ED107" s="253"/>
      <c r="EE107" s="253"/>
      <c r="EF107" s="253"/>
      <c r="EG107" s="253"/>
      <c r="EH107" s="253"/>
      <c r="EI107" s="253"/>
      <c r="EJ107" s="253"/>
      <c r="EK107" s="253"/>
      <c r="EL107" s="253"/>
      <c r="EM107" s="253"/>
      <c r="EN107" s="253"/>
      <c r="EO107" s="253"/>
      <c r="EP107" s="253"/>
      <c r="EQ107" s="253"/>
      <c r="ER107" s="253"/>
      <c r="ES107" s="253"/>
      <c r="ET107" s="253" t="s">
        <v>1</v>
      </c>
      <c r="EU107" s="253"/>
      <c r="EV107" s="253"/>
      <c r="EW107" s="253"/>
      <c r="EX107" s="253"/>
      <c r="EY107" s="253"/>
      <c r="EZ107" s="253"/>
      <c r="FA107" s="253"/>
      <c r="FB107" s="253"/>
      <c r="FC107" s="253"/>
      <c r="FD107" s="253"/>
      <c r="FE107" s="253"/>
      <c r="FF107" s="253"/>
      <c r="FG107" s="253"/>
      <c r="FH107" s="253"/>
      <c r="FI107" s="253"/>
      <c r="FJ107" s="253"/>
      <c r="FK107" s="256"/>
      <c r="FL107" s="39"/>
      <c r="FM107" s="39"/>
      <c r="FN107" s="39"/>
    </row>
    <row r="108" spans="1:194" s="13" customFormat="1" ht="12" customHeight="1" thickBot="1">
      <c r="A108" s="158">
        <v>1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98">
        <v>2</v>
      </c>
      <c r="CA108" s="98"/>
      <c r="CB108" s="98"/>
      <c r="CC108" s="98"/>
      <c r="CD108" s="98"/>
      <c r="CE108" s="98"/>
      <c r="CF108" s="98"/>
      <c r="CG108" s="98">
        <v>3</v>
      </c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255">
        <v>4</v>
      </c>
      <c r="CS108" s="255"/>
      <c r="CT108" s="255"/>
      <c r="CU108" s="255"/>
      <c r="CV108" s="255"/>
      <c r="CW108" s="255"/>
      <c r="CX108" s="2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>
        <v>5</v>
      </c>
      <c r="DK108" s="255"/>
      <c r="DL108" s="255"/>
      <c r="DM108" s="255"/>
      <c r="DN108" s="255"/>
      <c r="DO108" s="255"/>
      <c r="DP108" s="255"/>
      <c r="DQ108" s="255"/>
      <c r="DR108" s="255"/>
      <c r="DS108" s="255"/>
      <c r="DT108" s="255"/>
      <c r="DU108" s="255"/>
      <c r="DV108" s="255"/>
      <c r="DW108" s="255"/>
      <c r="DX108" s="255"/>
      <c r="DY108" s="255"/>
      <c r="DZ108" s="255"/>
      <c r="EA108" s="255"/>
      <c r="EB108" s="255">
        <v>6</v>
      </c>
      <c r="EC108" s="255"/>
      <c r="ED108" s="255"/>
      <c r="EE108" s="255"/>
      <c r="EF108" s="255"/>
      <c r="EG108" s="255"/>
      <c r="EH108" s="255"/>
      <c r="EI108" s="255"/>
      <c r="EJ108" s="255"/>
      <c r="EK108" s="255"/>
      <c r="EL108" s="255"/>
      <c r="EM108" s="255"/>
      <c r="EN108" s="255"/>
      <c r="EO108" s="255"/>
      <c r="EP108" s="255"/>
      <c r="EQ108" s="255"/>
      <c r="ER108" s="255"/>
      <c r="ES108" s="255"/>
      <c r="ET108" s="255">
        <v>7</v>
      </c>
      <c r="EU108" s="255"/>
      <c r="EV108" s="255"/>
      <c r="EW108" s="255"/>
      <c r="EX108" s="255"/>
      <c r="EY108" s="255"/>
      <c r="EZ108" s="255"/>
      <c r="FA108" s="255"/>
      <c r="FB108" s="255"/>
      <c r="FC108" s="255"/>
      <c r="FD108" s="255"/>
      <c r="FE108" s="255"/>
      <c r="FF108" s="255"/>
      <c r="FG108" s="255"/>
      <c r="FH108" s="255"/>
      <c r="FI108" s="255"/>
      <c r="FJ108" s="255"/>
      <c r="FK108" s="269"/>
      <c r="FL108" s="40"/>
      <c r="FM108" s="40"/>
      <c r="FN108" s="40"/>
    </row>
    <row r="109" spans="1:194" ht="25.5" customHeight="1">
      <c r="A109" s="207" t="s">
        <v>98</v>
      </c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8"/>
      <c r="BZ109" s="138" t="s">
        <v>95</v>
      </c>
      <c r="CA109" s="139"/>
      <c r="CB109" s="139"/>
      <c r="CC109" s="139"/>
      <c r="CD109" s="139"/>
      <c r="CE109" s="139"/>
      <c r="CF109" s="139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254">
        <f>CR110-CR138</f>
        <v>-99095.149999999907</v>
      </c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>
        <f>DJ110-DJ138</f>
        <v>-301562.58999999985</v>
      </c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>
        <f>EB110-EB138</f>
        <v>0</v>
      </c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>
        <f>SUM(CR109:ES109)</f>
        <v>-400657.73999999976</v>
      </c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  <c r="FF109" s="254"/>
      <c r="FG109" s="254"/>
      <c r="FH109" s="254"/>
      <c r="FI109" s="254"/>
      <c r="FJ109" s="254"/>
      <c r="FK109" s="270"/>
    </row>
    <row r="110" spans="1:194" ht="23.25" customHeight="1">
      <c r="A110" s="124" t="s">
        <v>235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5"/>
      <c r="BZ110" s="65" t="s">
        <v>101</v>
      </c>
      <c r="CA110" s="66"/>
      <c r="CB110" s="66"/>
      <c r="CC110" s="66"/>
      <c r="CD110" s="66"/>
      <c r="CE110" s="66"/>
      <c r="CF110" s="66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233">
        <f>CR111+CR115+CR119+CR123+CR127+CR131</f>
        <v>-99095.149999999907</v>
      </c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>
        <f>DJ111+DJ115+DJ119+DJ123+DJ127+DJ131</f>
        <v>-23472.099999999627</v>
      </c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33"/>
      <c r="DW110" s="233"/>
      <c r="DX110" s="233"/>
      <c r="DY110" s="233"/>
      <c r="DZ110" s="233"/>
      <c r="EA110" s="233"/>
      <c r="EB110" s="233">
        <f>EB111+EB115+EB119+EB123+EB127+EB131</f>
        <v>0</v>
      </c>
      <c r="EC110" s="233"/>
      <c r="ED110" s="233"/>
      <c r="EE110" s="233"/>
      <c r="EF110" s="233"/>
      <c r="EG110" s="233"/>
      <c r="EH110" s="233"/>
      <c r="EI110" s="233"/>
      <c r="EJ110" s="233"/>
      <c r="EK110" s="233"/>
      <c r="EL110" s="233"/>
      <c r="EM110" s="233"/>
      <c r="EN110" s="233"/>
      <c r="EO110" s="233"/>
      <c r="EP110" s="233"/>
      <c r="EQ110" s="233"/>
      <c r="ER110" s="233"/>
      <c r="ES110" s="233"/>
      <c r="ET110" s="233">
        <f>SUM(CR110:ES110)</f>
        <v>-122567.24999999953</v>
      </c>
      <c r="EU110" s="233"/>
      <c r="EV110" s="233"/>
      <c r="EW110" s="233"/>
      <c r="EX110" s="233"/>
      <c r="EY110" s="233"/>
      <c r="EZ110" s="233"/>
      <c r="FA110" s="233"/>
      <c r="FB110" s="233"/>
      <c r="FC110" s="233"/>
      <c r="FD110" s="233"/>
      <c r="FE110" s="233"/>
      <c r="FF110" s="233"/>
      <c r="FG110" s="233"/>
      <c r="FH110" s="233"/>
      <c r="FI110" s="233"/>
      <c r="FJ110" s="233"/>
      <c r="FK110" s="234"/>
      <c r="FM110" s="229"/>
      <c r="FN110" s="229"/>
      <c r="FO110" s="229"/>
      <c r="FP110" s="229"/>
      <c r="FQ110" s="229"/>
      <c r="FR110" s="229"/>
      <c r="FS110" s="229"/>
      <c r="FT110" s="229"/>
      <c r="FU110" s="229"/>
      <c r="FV110" s="229"/>
      <c r="FW110" s="229"/>
      <c r="FX110" s="229"/>
      <c r="FY110" s="229"/>
      <c r="FZ110" s="47"/>
      <c r="GA110" s="229"/>
      <c r="GB110" s="229"/>
      <c r="GC110" s="229"/>
      <c r="GD110" s="229"/>
      <c r="GE110" s="229"/>
      <c r="GF110" s="229"/>
      <c r="GG110" s="229"/>
      <c r="GH110" s="229"/>
      <c r="GI110" s="229"/>
      <c r="GJ110" s="229"/>
      <c r="GK110" s="229"/>
      <c r="GL110" s="229"/>
    </row>
    <row r="111" spans="1:194" ht="15" customHeight="1">
      <c r="A111" s="126" t="s">
        <v>209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7"/>
      <c r="BZ111" s="65" t="s">
        <v>102</v>
      </c>
      <c r="CA111" s="66"/>
      <c r="CB111" s="66"/>
      <c r="CC111" s="66"/>
      <c r="CD111" s="66"/>
      <c r="CE111" s="66"/>
      <c r="CF111" s="66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233">
        <f>CR112-CR114</f>
        <v>0</v>
      </c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3"/>
      <c r="DD111" s="233"/>
      <c r="DE111" s="233"/>
      <c r="DF111" s="233"/>
      <c r="DG111" s="233"/>
      <c r="DH111" s="233"/>
      <c r="DI111" s="233"/>
      <c r="DJ111" s="233">
        <f>DJ112-DJ114</f>
        <v>172223.09999999963</v>
      </c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33"/>
      <c r="DW111" s="233"/>
      <c r="DX111" s="233"/>
      <c r="DY111" s="233"/>
      <c r="DZ111" s="233"/>
      <c r="EA111" s="233"/>
      <c r="EB111" s="233">
        <f>EB112-EB114</f>
        <v>0</v>
      </c>
      <c r="EC111" s="233"/>
      <c r="ED111" s="233"/>
      <c r="EE111" s="233"/>
      <c r="EF111" s="233"/>
      <c r="EG111" s="233"/>
      <c r="EH111" s="233"/>
      <c r="EI111" s="233"/>
      <c r="EJ111" s="233"/>
      <c r="EK111" s="233"/>
      <c r="EL111" s="233"/>
      <c r="EM111" s="233"/>
      <c r="EN111" s="233"/>
      <c r="EO111" s="233"/>
      <c r="EP111" s="233"/>
      <c r="EQ111" s="233"/>
      <c r="ER111" s="233"/>
      <c r="ES111" s="233"/>
      <c r="ET111" s="233">
        <f>SUM(CR111:ES111)</f>
        <v>172223.09999999963</v>
      </c>
      <c r="EU111" s="233"/>
      <c r="EV111" s="233"/>
      <c r="EW111" s="233"/>
      <c r="EX111" s="233"/>
      <c r="EY111" s="233"/>
      <c r="EZ111" s="233"/>
      <c r="FA111" s="233"/>
      <c r="FB111" s="233"/>
      <c r="FC111" s="233"/>
      <c r="FD111" s="233"/>
      <c r="FE111" s="233"/>
      <c r="FF111" s="233"/>
      <c r="FG111" s="233"/>
      <c r="FH111" s="233"/>
      <c r="FI111" s="233"/>
      <c r="FJ111" s="233"/>
      <c r="FK111" s="234"/>
      <c r="FM111" s="32" t="s">
        <v>258</v>
      </c>
    </row>
    <row r="112" spans="1:194" ht="12" customHeight="1">
      <c r="A112" s="128" t="s">
        <v>23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9"/>
      <c r="BZ112" s="79" t="s">
        <v>103</v>
      </c>
      <c r="CA112" s="80"/>
      <c r="CB112" s="80"/>
      <c r="CC112" s="80"/>
      <c r="CD112" s="80"/>
      <c r="CE112" s="80"/>
      <c r="CF112" s="81"/>
      <c r="CG112" s="73">
        <v>510</v>
      </c>
      <c r="CH112" s="74"/>
      <c r="CI112" s="74"/>
      <c r="CJ112" s="74"/>
      <c r="CK112" s="74"/>
      <c r="CL112" s="74"/>
      <c r="CM112" s="74"/>
      <c r="CN112" s="74"/>
      <c r="CO112" s="74"/>
      <c r="CP112" s="74"/>
      <c r="CQ112" s="75"/>
      <c r="CR112" s="235">
        <v>1022695.61</v>
      </c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7"/>
      <c r="DJ112" s="235">
        <v>9676521.5999999996</v>
      </c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36"/>
      <c r="DX112" s="236"/>
      <c r="DY112" s="236"/>
      <c r="DZ112" s="236"/>
      <c r="EA112" s="237"/>
      <c r="EB112" s="235"/>
      <c r="EC112" s="236"/>
      <c r="ED112" s="236"/>
      <c r="EE112" s="236"/>
      <c r="EF112" s="236"/>
      <c r="EG112" s="236"/>
      <c r="EH112" s="236"/>
      <c r="EI112" s="236"/>
      <c r="EJ112" s="236"/>
      <c r="EK112" s="236"/>
      <c r="EL112" s="236"/>
      <c r="EM112" s="236"/>
      <c r="EN112" s="236"/>
      <c r="EO112" s="236"/>
      <c r="EP112" s="236"/>
      <c r="EQ112" s="236"/>
      <c r="ER112" s="236"/>
      <c r="ES112" s="237"/>
      <c r="ET112" s="241">
        <f>SUM(CR112:ES113)</f>
        <v>10699217.209999999</v>
      </c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3"/>
    </row>
    <row r="113" spans="1:194" ht="12" customHeight="1">
      <c r="A113" s="196" t="s">
        <v>210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7"/>
      <c r="BZ113" s="82"/>
      <c r="CA113" s="83"/>
      <c r="CB113" s="83"/>
      <c r="CC113" s="83"/>
      <c r="CD113" s="83"/>
      <c r="CE113" s="83"/>
      <c r="CF113" s="84"/>
      <c r="CG113" s="76"/>
      <c r="CH113" s="77"/>
      <c r="CI113" s="77"/>
      <c r="CJ113" s="77"/>
      <c r="CK113" s="77"/>
      <c r="CL113" s="77"/>
      <c r="CM113" s="77"/>
      <c r="CN113" s="77"/>
      <c r="CO113" s="77"/>
      <c r="CP113" s="77"/>
      <c r="CQ113" s="78"/>
      <c r="CR113" s="238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40"/>
      <c r="DJ113" s="238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40"/>
      <c r="EB113" s="238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40"/>
      <c r="ET113" s="244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6"/>
      <c r="FM113" s="230" t="s">
        <v>259</v>
      </c>
      <c r="FN113" s="230"/>
      <c r="FO113" s="230"/>
      <c r="FP113" s="230"/>
      <c r="FQ113" s="230"/>
      <c r="FR113" s="230"/>
      <c r="FS113" s="230"/>
      <c r="FT113" s="230"/>
      <c r="FU113" s="230"/>
      <c r="FV113" s="230"/>
      <c r="FW113" s="230"/>
      <c r="FX113" s="230"/>
      <c r="FY113" s="230"/>
      <c r="FZ113" s="230"/>
      <c r="GA113" s="230"/>
      <c r="GB113" s="230"/>
      <c r="GC113" s="230"/>
      <c r="GD113" s="230"/>
      <c r="GE113" s="230"/>
      <c r="GF113" s="230"/>
      <c r="GG113" s="230"/>
      <c r="GH113" s="230"/>
      <c r="GI113" s="230"/>
      <c r="GJ113" s="230"/>
      <c r="GK113" s="230"/>
      <c r="GL113" s="230"/>
    </row>
    <row r="114" spans="1:194" ht="15" customHeight="1">
      <c r="A114" s="135" t="s">
        <v>211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6"/>
      <c r="BZ114" s="65" t="s">
        <v>104</v>
      </c>
      <c r="CA114" s="66"/>
      <c r="CB114" s="66"/>
      <c r="CC114" s="66"/>
      <c r="CD114" s="66"/>
      <c r="CE114" s="66"/>
      <c r="CF114" s="66"/>
      <c r="CG114" s="97">
        <v>610</v>
      </c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250">
        <v>1022695.61</v>
      </c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>
        <v>9504298.5</v>
      </c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33">
        <f>SUM(CR114:ES114)</f>
        <v>10526994.109999999</v>
      </c>
      <c r="EU114" s="233"/>
      <c r="EV114" s="233"/>
      <c r="EW114" s="233"/>
      <c r="EX114" s="233"/>
      <c r="EY114" s="233"/>
      <c r="EZ114" s="233"/>
      <c r="FA114" s="233"/>
      <c r="FB114" s="233"/>
      <c r="FC114" s="233"/>
      <c r="FD114" s="233"/>
      <c r="FE114" s="233"/>
      <c r="FF114" s="233"/>
      <c r="FG114" s="233"/>
      <c r="FH114" s="233"/>
      <c r="FI114" s="233"/>
      <c r="FJ114" s="233"/>
      <c r="FK114" s="234"/>
      <c r="FM114" s="230"/>
      <c r="FN114" s="230"/>
      <c r="FO114" s="230"/>
      <c r="FP114" s="230"/>
      <c r="FQ114" s="230"/>
      <c r="FR114" s="230"/>
      <c r="FS114" s="230"/>
      <c r="FT114" s="230"/>
      <c r="FU114" s="230"/>
      <c r="FV114" s="230"/>
      <c r="FW114" s="230"/>
      <c r="FX114" s="230"/>
      <c r="FY114" s="230"/>
      <c r="FZ114" s="230"/>
      <c r="GA114" s="230"/>
      <c r="GB114" s="230"/>
      <c r="GC114" s="230"/>
      <c r="GD114" s="230"/>
      <c r="GE114" s="230"/>
      <c r="GF114" s="230"/>
      <c r="GG114" s="230"/>
      <c r="GH114" s="230"/>
      <c r="GI114" s="230"/>
      <c r="GJ114" s="230"/>
      <c r="GK114" s="230"/>
      <c r="GL114" s="230"/>
    </row>
    <row r="115" spans="1:194" ht="15" customHeight="1">
      <c r="A115" s="126" t="s">
        <v>212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7"/>
      <c r="BZ115" s="65" t="s">
        <v>105</v>
      </c>
      <c r="CA115" s="66"/>
      <c r="CB115" s="66"/>
      <c r="CC115" s="66"/>
      <c r="CD115" s="66"/>
      <c r="CE115" s="66"/>
      <c r="CF115" s="66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233">
        <f>CR116-CR118</f>
        <v>0</v>
      </c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>
        <f>DJ116-DJ118</f>
        <v>0</v>
      </c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33"/>
      <c r="DW115" s="233"/>
      <c r="DX115" s="233"/>
      <c r="DY115" s="233"/>
      <c r="DZ115" s="233"/>
      <c r="EA115" s="233"/>
      <c r="EB115" s="233">
        <f>EB116-EB118</f>
        <v>0</v>
      </c>
      <c r="EC115" s="233"/>
      <c r="ED115" s="233"/>
      <c r="EE115" s="233"/>
      <c r="EF115" s="233"/>
      <c r="EG115" s="233"/>
      <c r="EH115" s="233"/>
      <c r="EI115" s="233"/>
      <c r="EJ115" s="233"/>
      <c r="EK115" s="233"/>
      <c r="EL115" s="233"/>
      <c r="EM115" s="233"/>
      <c r="EN115" s="233"/>
      <c r="EO115" s="233"/>
      <c r="EP115" s="233"/>
      <c r="EQ115" s="233"/>
      <c r="ER115" s="233"/>
      <c r="ES115" s="233"/>
      <c r="ET115" s="233">
        <f>SUM(CR115:ES115)</f>
        <v>0</v>
      </c>
      <c r="EU115" s="233"/>
      <c r="EV115" s="233"/>
      <c r="EW115" s="233"/>
      <c r="EX115" s="233"/>
      <c r="EY115" s="233"/>
      <c r="EZ115" s="233"/>
      <c r="FA115" s="233"/>
      <c r="FB115" s="233"/>
      <c r="FC115" s="233"/>
      <c r="FD115" s="233"/>
      <c r="FE115" s="233"/>
      <c r="FF115" s="233"/>
      <c r="FG115" s="233"/>
      <c r="FH115" s="233"/>
      <c r="FI115" s="233"/>
      <c r="FJ115" s="233"/>
      <c r="FK115" s="234"/>
      <c r="FM115" s="230"/>
      <c r="FN115" s="230"/>
      <c r="FO115" s="230"/>
      <c r="FP115" s="230"/>
      <c r="FQ115" s="230"/>
      <c r="FR115" s="230"/>
      <c r="FS115" s="230"/>
      <c r="FT115" s="230"/>
      <c r="FU115" s="230"/>
      <c r="FV115" s="230"/>
      <c r="FW115" s="230"/>
      <c r="FX115" s="230"/>
      <c r="FY115" s="230"/>
      <c r="FZ115" s="230"/>
      <c r="GA115" s="230"/>
      <c r="GB115" s="230"/>
      <c r="GC115" s="230"/>
      <c r="GD115" s="230"/>
      <c r="GE115" s="230"/>
      <c r="GF115" s="230"/>
      <c r="GG115" s="230"/>
      <c r="GH115" s="230"/>
      <c r="GI115" s="230"/>
      <c r="GJ115" s="230"/>
      <c r="GK115" s="230"/>
      <c r="GL115" s="230"/>
    </row>
    <row r="116" spans="1:194" ht="12" customHeight="1">
      <c r="A116" s="128" t="s">
        <v>23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9"/>
      <c r="BZ116" s="79" t="s">
        <v>106</v>
      </c>
      <c r="CA116" s="80"/>
      <c r="CB116" s="80"/>
      <c r="CC116" s="80"/>
      <c r="CD116" s="80"/>
      <c r="CE116" s="80"/>
      <c r="CF116" s="81"/>
      <c r="CG116" s="73">
        <v>520</v>
      </c>
      <c r="CH116" s="74"/>
      <c r="CI116" s="74"/>
      <c r="CJ116" s="74"/>
      <c r="CK116" s="74"/>
      <c r="CL116" s="74"/>
      <c r="CM116" s="74"/>
      <c r="CN116" s="74"/>
      <c r="CO116" s="74"/>
      <c r="CP116" s="74"/>
      <c r="CQ116" s="75"/>
      <c r="CR116" s="235"/>
      <c r="CS116" s="236"/>
      <c r="CT116" s="236"/>
      <c r="CU116" s="236"/>
      <c r="CV116" s="236"/>
      <c r="CW116" s="236"/>
      <c r="CX116" s="236"/>
      <c r="CY116" s="236"/>
      <c r="CZ116" s="236"/>
      <c r="DA116" s="236"/>
      <c r="DB116" s="236"/>
      <c r="DC116" s="236"/>
      <c r="DD116" s="236"/>
      <c r="DE116" s="236"/>
      <c r="DF116" s="236"/>
      <c r="DG116" s="236"/>
      <c r="DH116" s="236"/>
      <c r="DI116" s="237"/>
      <c r="DJ116" s="235"/>
      <c r="DK116" s="236"/>
      <c r="DL116" s="236"/>
      <c r="DM116" s="236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6"/>
      <c r="DX116" s="236"/>
      <c r="DY116" s="236"/>
      <c r="DZ116" s="236"/>
      <c r="EA116" s="237"/>
      <c r="EB116" s="235"/>
      <c r="EC116" s="236"/>
      <c r="ED116" s="236"/>
      <c r="EE116" s="236"/>
      <c r="EF116" s="236"/>
      <c r="EG116" s="236"/>
      <c r="EH116" s="236"/>
      <c r="EI116" s="236"/>
      <c r="EJ116" s="236"/>
      <c r="EK116" s="236"/>
      <c r="EL116" s="236"/>
      <c r="EM116" s="236"/>
      <c r="EN116" s="236"/>
      <c r="EO116" s="236"/>
      <c r="EP116" s="236"/>
      <c r="EQ116" s="236"/>
      <c r="ER116" s="236"/>
      <c r="ES116" s="237"/>
      <c r="ET116" s="241">
        <f>SUM(CR116:ES117)</f>
        <v>0</v>
      </c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3"/>
    </row>
    <row r="117" spans="1:194" ht="12" customHeight="1">
      <c r="A117" s="209" t="s">
        <v>213</v>
      </c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10"/>
      <c r="BZ117" s="82"/>
      <c r="CA117" s="83"/>
      <c r="CB117" s="83"/>
      <c r="CC117" s="83"/>
      <c r="CD117" s="83"/>
      <c r="CE117" s="83"/>
      <c r="CF117" s="84"/>
      <c r="CG117" s="76"/>
      <c r="CH117" s="77"/>
      <c r="CI117" s="77"/>
      <c r="CJ117" s="77"/>
      <c r="CK117" s="77"/>
      <c r="CL117" s="77"/>
      <c r="CM117" s="77"/>
      <c r="CN117" s="77"/>
      <c r="CO117" s="77"/>
      <c r="CP117" s="77"/>
      <c r="CQ117" s="78"/>
      <c r="CR117" s="238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40"/>
      <c r="DJ117" s="238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40"/>
      <c r="EB117" s="238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40"/>
      <c r="ET117" s="244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6"/>
    </row>
    <row r="118" spans="1:194" ht="15" customHeight="1">
      <c r="A118" s="211" t="s">
        <v>214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2"/>
      <c r="BZ118" s="65" t="s">
        <v>107</v>
      </c>
      <c r="CA118" s="66"/>
      <c r="CB118" s="66"/>
      <c r="CC118" s="66"/>
      <c r="CD118" s="66"/>
      <c r="CE118" s="66"/>
      <c r="CF118" s="66"/>
      <c r="CG118" s="97">
        <v>620</v>
      </c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250"/>
      <c r="CS118" s="250"/>
      <c r="CT118" s="250"/>
      <c r="CU118" s="250"/>
      <c r="CV118" s="250"/>
      <c r="CW118" s="250"/>
      <c r="CX118" s="250"/>
      <c r="CY118" s="250"/>
      <c r="CZ118" s="250"/>
      <c r="DA118" s="250"/>
      <c r="DB118" s="250"/>
      <c r="DC118" s="250"/>
      <c r="DD118" s="250"/>
      <c r="DE118" s="250"/>
      <c r="DF118" s="250"/>
      <c r="DG118" s="250"/>
      <c r="DH118" s="250"/>
      <c r="DI118" s="250"/>
      <c r="DJ118" s="250"/>
      <c r="DK118" s="250"/>
      <c r="DL118" s="250"/>
      <c r="DM118" s="250"/>
      <c r="DN118" s="250"/>
      <c r="DO118" s="250"/>
      <c r="DP118" s="250"/>
      <c r="DQ118" s="250"/>
      <c r="DR118" s="250"/>
      <c r="DS118" s="250"/>
      <c r="DT118" s="250"/>
      <c r="DU118" s="250"/>
      <c r="DV118" s="250"/>
      <c r="DW118" s="250"/>
      <c r="DX118" s="250"/>
      <c r="DY118" s="250"/>
      <c r="DZ118" s="250"/>
      <c r="EA118" s="250"/>
      <c r="EB118" s="250"/>
      <c r="EC118" s="250"/>
      <c r="ED118" s="250"/>
      <c r="EE118" s="250"/>
      <c r="EF118" s="250"/>
      <c r="EG118" s="250"/>
      <c r="EH118" s="250"/>
      <c r="EI118" s="250"/>
      <c r="EJ118" s="250"/>
      <c r="EK118" s="250"/>
      <c r="EL118" s="250"/>
      <c r="EM118" s="250"/>
      <c r="EN118" s="250"/>
      <c r="EO118" s="250"/>
      <c r="EP118" s="250"/>
      <c r="EQ118" s="250"/>
      <c r="ER118" s="250"/>
      <c r="ES118" s="250"/>
      <c r="ET118" s="233">
        <f>SUM(CR118:ES118)</f>
        <v>0</v>
      </c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4"/>
    </row>
    <row r="119" spans="1:194" ht="15" customHeight="1">
      <c r="A119" s="126" t="s">
        <v>96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7"/>
      <c r="BZ119" s="65" t="s">
        <v>108</v>
      </c>
      <c r="CA119" s="66"/>
      <c r="CB119" s="66"/>
      <c r="CC119" s="66"/>
      <c r="CD119" s="66"/>
      <c r="CE119" s="66"/>
      <c r="CF119" s="66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233">
        <f>CR120-CR122</f>
        <v>0</v>
      </c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>
        <f>DJ120-DJ122</f>
        <v>0</v>
      </c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>
        <f>EB120-EB122</f>
        <v>0</v>
      </c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>
        <f>SUM(CR119:ES119)</f>
        <v>0</v>
      </c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4"/>
    </row>
    <row r="120" spans="1:194" ht="12" customHeight="1">
      <c r="A120" s="128" t="s">
        <v>23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9"/>
      <c r="BZ120" s="79" t="s">
        <v>109</v>
      </c>
      <c r="CA120" s="80"/>
      <c r="CB120" s="80"/>
      <c r="CC120" s="80"/>
      <c r="CD120" s="80"/>
      <c r="CE120" s="80"/>
      <c r="CF120" s="81"/>
      <c r="CG120" s="73">
        <v>530</v>
      </c>
      <c r="CH120" s="74"/>
      <c r="CI120" s="74"/>
      <c r="CJ120" s="74"/>
      <c r="CK120" s="74"/>
      <c r="CL120" s="74"/>
      <c r="CM120" s="74"/>
      <c r="CN120" s="74"/>
      <c r="CO120" s="74"/>
      <c r="CP120" s="74"/>
      <c r="CQ120" s="75"/>
      <c r="CR120" s="235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7"/>
      <c r="DJ120" s="235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36"/>
      <c r="DX120" s="236"/>
      <c r="DY120" s="236"/>
      <c r="DZ120" s="236"/>
      <c r="EA120" s="237"/>
      <c r="EB120" s="235"/>
      <c r="EC120" s="236"/>
      <c r="ED120" s="236"/>
      <c r="EE120" s="236"/>
      <c r="EF120" s="236"/>
      <c r="EG120" s="236"/>
      <c r="EH120" s="236"/>
      <c r="EI120" s="236"/>
      <c r="EJ120" s="236"/>
      <c r="EK120" s="236"/>
      <c r="EL120" s="236"/>
      <c r="EM120" s="236"/>
      <c r="EN120" s="236"/>
      <c r="EO120" s="236"/>
      <c r="EP120" s="236"/>
      <c r="EQ120" s="236"/>
      <c r="ER120" s="236"/>
      <c r="ES120" s="237"/>
      <c r="ET120" s="241">
        <f>SUM(CR120:ES121)</f>
        <v>0</v>
      </c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3"/>
    </row>
    <row r="121" spans="1:194" ht="12" customHeight="1">
      <c r="A121" s="196" t="s">
        <v>99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7"/>
      <c r="BZ121" s="82"/>
      <c r="CA121" s="83"/>
      <c r="CB121" s="83"/>
      <c r="CC121" s="83"/>
      <c r="CD121" s="83"/>
      <c r="CE121" s="83"/>
      <c r="CF121" s="84"/>
      <c r="CG121" s="76"/>
      <c r="CH121" s="77"/>
      <c r="CI121" s="77"/>
      <c r="CJ121" s="77"/>
      <c r="CK121" s="77"/>
      <c r="CL121" s="77"/>
      <c r="CM121" s="77"/>
      <c r="CN121" s="77"/>
      <c r="CO121" s="77"/>
      <c r="CP121" s="77"/>
      <c r="CQ121" s="78"/>
      <c r="CR121" s="238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0"/>
      <c r="DJ121" s="238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40"/>
      <c r="EB121" s="238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40"/>
      <c r="ET121" s="244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6"/>
    </row>
    <row r="122" spans="1:194" ht="15" customHeight="1">
      <c r="A122" s="135" t="s">
        <v>100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6"/>
      <c r="BZ122" s="65" t="s">
        <v>110</v>
      </c>
      <c r="CA122" s="66"/>
      <c r="CB122" s="66"/>
      <c r="CC122" s="66"/>
      <c r="CD122" s="66"/>
      <c r="CE122" s="66"/>
      <c r="CF122" s="66"/>
      <c r="CG122" s="97">
        <v>630</v>
      </c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250"/>
      <c r="CS122" s="250"/>
      <c r="CT122" s="250"/>
      <c r="CU122" s="250"/>
      <c r="CV122" s="250"/>
      <c r="CW122" s="250"/>
      <c r="CX122" s="250"/>
      <c r="CY122" s="250"/>
      <c r="CZ122" s="250"/>
      <c r="DA122" s="250"/>
      <c r="DB122" s="250"/>
      <c r="DC122" s="250"/>
      <c r="DD122" s="250"/>
      <c r="DE122" s="250"/>
      <c r="DF122" s="250"/>
      <c r="DG122" s="250"/>
      <c r="DH122" s="250"/>
      <c r="DI122" s="250"/>
      <c r="DJ122" s="250"/>
      <c r="DK122" s="250"/>
      <c r="DL122" s="250"/>
      <c r="DM122" s="250"/>
      <c r="DN122" s="250"/>
      <c r="DO122" s="250"/>
      <c r="DP122" s="250"/>
      <c r="DQ122" s="250"/>
      <c r="DR122" s="250"/>
      <c r="DS122" s="250"/>
      <c r="DT122" s="250"/>
      <c r="DU122" s="250"/>
      <c r="DV122" s="250"/>
      <c r="DW122" s="250"/>
      <c r="DX122" s="250"/>
      <c r="DY122" s="250"/>
      <c r="DZ122" s="250"/>
      <c r="EA122" s="250"/>
      <c r="EB122" s="250"/>
      <c r="EC122" s="250"/>
      <c r="ED122" s="250"/>
      <c r="EE122" s="250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33">
        <f>SUM(CR122:ES122)</f>
        <v>0</v>
      </c>
      <c r="EU122" s="233"/>
      <c r="EV122" s="233"/>
      <c r="EW122" s="233"/>
      <c r="EX122" s="233"/>
      <c r="EY122" s="233"/>
      <c r="EZ122" s="233"/>
      <c r="FA122" s="233"/>
      <c r="FB122" s="233"/>
      <c r="FC122" s="233"/>
      <c r="FD122" s="233"/>
      <c r="FE122" s="233"/>
      <c r="FF122" s="233"/>
      <c r="FG122" s="233"/>
      <c r="FH122" s="233"/>
      <c r="FI122" s="233"/>
      <c r="FJ122" s="233"/>
      <c r="FK122" s="234"/>
    </row>
    <row r="123" spans="1:194" ht="15" customHeight="1">
      <c r="A123" s="126" t="s">
        <v>215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7"/>
      <c r="BZ123" s="65" t="s">
        <v>111</v>
      </c>
      <c r="CA123" s="66"/>
      <c r="CB123" s="66"/>
      <c r="CC123" s="66"/>
      <c r="CD123" s="66"/>
      <c r="CE123" s="66"/>
      <c r="CF123" s="66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233">
        <f>CR124-CR126</f>
        <v>0</v>
      </c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>
        <f>DJ124-DJ126</f>
        <v>0</v>
      </c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33"/>
      <c r="DX123" s="233"/>
      <c r="DY123" s="233"/>
      <c r="DZ123" s="233"/>
      <c r="EA123" s="233"/>
      <c r="EB123" s="233">
        <f>EB124-EB126</f>
        <v>0</v>
      </c>
      <c r="EC123" s="233"/>
      <c r="ED123" s="233"/>
      <c r="EE123" s="233"/>
      <c r="EF123" s="233"/>
      <c r="EG123" s="233"/>
      <c r="EH123" s="233"/>
      <c r="EI123" s="233"/>
      <c r="EJ123" s="233"/>
      <c r="EK123" s="233"/>
      <c r="EL123" s="233"/>
      <c r="EM123" s="233"/>
      <c r="EN123" s="233"/>
      <c r="EO123" s="233"/>
      <c r="EP123" s="233"/>
      <c r="EQ123" s="233"/>
      <c r="ER123" s="233"/>
      <c r="ES123" s="233"/>
      <c r="ET123" s="233">
        <f>SUM(CR123:ES123)</f>
        <v>0</v>
      </c>
      <c r="EU123" s="233"/>
      <c r="EV123" s="233"/>
      <c r="EW123" s="233"/>
      <c r="EX123" s="233"/>
      <c r="EY123" s="233"/>
      <c r="EZ123" s="233"/>
      <c r="FA123" s="233"/>
      <c r="FB123" s="233"/>
      <c r="FC123" s="233"/>
      <c r="FD123" s="233"/>
      <c r="FE123" s="233"/>
      <c r="FF123" s="233"/>
      <c r="FG123" s="233"/>
      <c r="FH123" s="233"/>
      <c r="FI123" s="233"/>
      <c r="FJ123" s="233"/>
      <c r="FK123" s="234"/>
    </row>
    <row r="124" spans="1:194" ht="12" customHeight="1">
      <c r="A124" s="128" t="s">
        <v>23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9"/>
      <c r="BZ124" s="79" t="s">
        <v>112</v>
      </c>
      <c r="CA124" s="80"/>
      <c r="CB124" s="80"/>
      <c r="CC124" s="80"/>
      <c r="CD124" s="80"/>
      <c r="CE124" s="80"/>
      <c r="CF124" s="81"/>
      <c r="CG124" s="73">
        <v>540</v>
      </c>
      <c r="CH124" s="74"/>
      <c r="CI124" s="74"/>
      <c r="CJ124" s="74"/>
      <c r="CK124" s="74"/>
      <c r="CL124" s="74"/>
      <c r="CM124" s="74"/>
      <c r="CN124" s="74"/>
      <c r="CO124" s="74"/>
      <c r="CP124" s="74"/>
      <c r="CQ124" s="75"/>
      <c r="CR124" s="235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7"/>
      <c r="DJ124" s="235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6"/>
      <c r="DX124" s="236"/>
      <c r="DY124" s="236"/>
      <c r="DZ124" s="236"/>
      <c r="EA124" s="237"/>
      <c r="EB124" s="235"/>
      <c r="EC124" s="236"/>
      <c r="ED124" s="236"/>
      <c r="EE124" s="236"/>
      <c r="EF124" s="236"/>
      <c r="EG124" s="236"/>
      <c r="EH124" s="236"/>
      <c r="EI124" s="236"/>
      <c r="EJ124" s="236"/>
      <c r="EK124" s="236"/>
      <c r="EL124" s="236"/>
      <c r="EM124" s="236"/>
      <c r="EN124" s="236"/>
      <c r="EO124" s="236"/>
      <c r="EP124" s="236"/>
      <c r="EQ124" s="236"/>
      <c r="ER124" s="236"/>
      <c r="ES124" s="237"/>
      <c r="ET124" s="241">
        <f>SUM(CR124:ES125)</f>
        <v>0</v>
      </c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3"/>
    </row>
    <row r="125" spans="1:194" ht="12" customHeight="1">
      <c r="A125" s="196" t="s">
        <v>216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7"/>
      <c r="BZ125" s="82"/>
      <c r="CA125" s="83"/>
      <c r="CB125" s="83"/>
      <c r="CC125" s="83"/>
      <c r="CD125" s="83"/>
      <c r="CE125" s="83"/>
      <c r="CF125" s="84"/>
      <c r="CG125" s="76"/>
      <c r="CH125" s="77"/>
      <c r="CI125" s="77"/>
      <c r="CJ125" s="77"/>
      <c r="CK125" s="77"/>
      <c r="CL125" s="77"/>
      <c r="CM125" s="77"/>
      <c r="CN125" s="77"/>
      <c r="CO125" s="77"/>
      <c r="CP125" s="77"/>
      <c r="CQ125" s="78"/>
      <c r="CR125" s="238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40"/>
      <c r="DJ125" s="238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40"/>
      <c r="EB125" s="238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40"/>
      <c r="ET125" s="244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6"/>
    </row>
    <row r="126" spans="1:194" ht="15" customHeight="1">
      <c r="A126" s="135" t="s">
        <v>217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6"/>
      <c r="BZ126" s="65" t="s">
        <v>113</v>
      </c>
      <c r="CA126" s="66"/>
      <c r="CB126" s="66"/>
      <c r="CC126" s="66"/>
      <c r="CD126" s="66"/>
      <c r="CE126" s="66"/>
      <c r="CF126" s="66"/>
      <c r="CG126" s="97">
        <v>640</v>
      </c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33">
        <f>SUM(CR126:ES126)</f>
        <v>0</v>
      </c>
      <c r="EU126" s="233"/>
      <c r="EV126" s="233"/>
      <c r="EW126" s="233"/>
      <c r="EX126" s="233"/>
      <c r="EY126" s="233"/>
      <c r="EZ126" s="233"/>
      <c r="FA126" s="233"/>
      <c r="FB126" s="233"/>
      <c r="FC126" s="233"/>
      <c r="FD126" s="233"/>
      <c r="FE126" s="233"/>
      <c r="FF126" s="233"/>
      <c r="FG126" s="233"/>
      <c r="FH126" s="233"/>
      <c r="FI126" s="233"/>
      <c r="FJ126" s="233"/>
      <c r="FK126" s="234"/>
    </row>
    <row r="127" spans="1:194" ht="15" customHeight="1">
      <c r="A127" s="126" t="s">
        <v>97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7"/>
      <c r="BZ127" s="65" t="s">
        <v>114</v>
      </c>
      <c r="CA127" s="66"/>
      <c r="CB127" s="66"/>
      <c r="CC127" s="66"/>
      <c r="CD127" s="66"/>
      <c r="CE127" s="66"/>
      <c r="CF127" s="66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233">
        <f>CR128-CR130</f>
        <v>0</v>
      </c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>
        <f>DJ128-DJ130</f>
        <v>0</v>
      </c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33"/>
      <c r="DX127" s="233"/>
      <c r="DY127" s="233"/>
      <c r="DZ127" s="233"/>
      <c r="EA127" s="233"/>
      <c r="EB127" s="233">
        <f>EB128-EB130</f>
        <v>0</v>
      </c>
      <c r="EC127" s="233"/>
      <c r="ED127" s="233"/>
      <c r="EE127" s="233"/>
      <c r="EF127" s="233"/>
      <c r="EG127" s="233"/>
      <c r="EH127" s="233"/>
      <c r="EI127" s="233"/>
      <c r="EJ127" s="233"/>
      <c r="EK127" s="233"/>
      <c r="EL127" s="233"/>
      <c r="EM127" s="233"/>
      <c r="EN127" s="233"/>
      <c r="EO127" s="233"/>
      <c r="EP127" s="233"/>
      <c r="EQ127" s="233"/>
      <c r="ER127" s="233"/>
      <c r="ES127" s="233"/>
      <c r="ET127" s="233">
        <f>SUM(CR127:ES127)</f>
        <v>0</v>
      </c>
      <c r="EU127" s="233"/>
      <c r="EV127" s="233"/>
      <c r="EW127" s="233"/>
      <c r="EX127" s="233"/>
      <c r="EY127" s="233"/>
      <c r="EZ127" s="233"/>
      <c r="FA127" s="233"/>
      <c r="FB127" s="233"/>
      <c r="FC127" s="233"/>
      <c r="FD127" s="233"/>
      <c r="FE127" s="233"/>
      <c r="FF127" s="233"/>
      <c r="FG127" s="233"/>
      <c r="FH127" s="233"/>
      <c r="FI127" s="233"/>
      <c r="FJ127" s="233"/>
      <c r="FK127" s="234"/>
    </row>
    <row r="128" spans="1:194" ht="12" customHeight="1">
      <c r="A128" s="128" t="s">
        <v>23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9"/>
      <c r="BZ128" s="79" t="s">
        <v>115</v>
      </c>
      <c r="CA128" s="80"/>
      <c r="CB128" s="80"/>
      <c r="CC128" s="80"/>
      <c r="CD128" s="80"/>
      <c r="CE128" s="80"/>
      <c r="CF128" s="81"/>
      <c r="CG128" s="73">
        <v>550</v>
      </c>
      <c r="CH128" s="74"/>
      <c r="CI128" s="74"/>
      <c r="CJ128" s="74"/>
      <c r="CK128" s="74"/>
      <c r="CL128" s="74"/>
      <c r="CM128" s="74"/>
      <c r="CN128" s="74"/>
      <c r="CO128" s="74"/>
      <c r="CP128" s="74"/>
      <c r="CQ128" s="75"/>
      <c r="CR128" s="235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7"/>
      <c r="DJ128" s="235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36"/>
      <c r="DX128" s="236"/>
      <c r="DY128" s="236"/>
      <c r="DZ128" s="236"/>
      <c r="EA128" s="237"/>
      <c r="EB128" s="235"/>
      <c r="EC128" s="236"/>
      <c r="ED128" s="236"/>
      <c r="EE128" s="236"/>
      <c r="EF128" s="236"/>
      <c r="EG128" s="236"/>
      <c r="EH128" s="236"/>
      <c r="EI128" s="236"/>
      <c r="EJ128" s="236"/>
      <c r="EK128" s="236"/>
      <c r="EL128" s="236"/>
      <c r="EM128" s="236"/>
      <c r="EN128" s="236"/>
      <c r="EO128" s="236"/>
      <c r="EP128" s="236"/>
      <c r="EQ128" s="236"/>
      <c r="ER128" s="236"/>
      <c r="ES128" s="237"/>
      <c r="ET128" s="241">
        <f>SUM(CR128:ES129)</f>
        <v>0</v>
      </c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3"/>
    </row>
    <row r="129" spans="1:194" ht="12" customHeight="1">
      <c r="A129" s="196" t="s">
        <v>218</v>
      </c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7"/>
      <c r="BZ129" s="82"/>
      <c r="CA129" s="83"/>
      <c r="CB129" s="83"/>
      <c r="CC129" s="83"/>
      <c r="CD129" s="83"/>
      <c r="CE129" s="83"/>
      <c r="CF129" s="84"/>
      <c r="CG129" s="76"/>
      <c r="CH129" s="77"/>
      <c r="CI129" s="77"/>
      <c r="CJ129" s="77"/>
      <c r="CK129" s="77"/>
      <c r="CL129" s="77"/>
      <c r="CM129" s="77"/>
      <c r="CN129" s="77"/>
      <c r="CO129" s="77"/>
      <c r="CP129" s="77"/>
      <c r="CQ129" s="78"/>
      <c r="CR129" s="238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40"/>
      <c r="DJ129" s="238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40"/>
      <c r="EB129" s="238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40"/>
      <c r="ET129" s="244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245"/>
      <c r="FF129" s="245"/>
      <c r="FG129" s="245"/>
      <c r="FH129" s="245"/>
      <c r="FI129" s="245"/>
      <c r="FJ129" s="245"/>
      <c r="FK129" s="246"/>
    </row>
    <row r="130" spans="1:194" ht="15" customHeight="1">
      <c r="A130" s="135" t="s">
        <v>219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6"/>
      <c r="BZ130" s="65" t="s">
        <v>116</v>
      </c>
      <c r="CA130" s="66"/>
      <c r="CB130" s="66"/>
      <c r="CC130" s="66"/>
      <c r="CD130" s="66"/>
      <c r="CE130" s="66"/>
      <c r="CF130" s="66"/>
      <c r="CG130" s="97">
        <v>650</v>
      </c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33">
        <f>SUM(CR130:ES130)</f>
        <v>0</v>
      </c>
      <c r="EU130" s="233"/>
      <c r="EV130" s="233"/>
      <c r="EW130" s="233"/>
      <c r="EX130" s="233"/>
      <c r="EY130" s="233"/>
      <c r="EZ130" s="233"/>
      <c r="FA130" s="233"/>
      <c r="FB130" s="233"/>
      <c r="FC130" s="233"/>
      <c r="FD130" s="233"/>
      <c r="FE130" s="233"/>
      <c r="FF130" s="233"/>
      <c r="FG130" s="233"/>
      <c r="FH130" s="233"/>
      <c r="FI130" s="233"/>
      <c r="FJ130" s="233"/>
      <c r="FK130" s="234"/>
      <c r="FM130" s="228" t="s">
        <v>256</v>
      </c>
      <c r="FN130" s="228"/>
      <c r="FO130" s="228"/>
      <c r="FP130" s="228"/>
      <c r="FQ130" s="228"/>
      <c r="FR130" s="228"/>
      <c r="FS130" s="228"/>
      <c r="FT130" s="228"/>
      <c r="FU130" s="228"/>
      <c r="FV130" s="228"/>
      <c r="FW130" s="228"/>
      <c r="FX130" s="228"/>
      <c r="FY130" s="228"/>
      <c r="FZ130" s="228"/>
      <c r="GA130" s="228"/>
      <c r="GC130" s="228" t="s">
        <v>257</v>
      </c>
      <c r="GD130" s="228"/>
      <c r="GE130" s="228"/>
      <c r="GF130" s="228"/>
      <c r="GG130" s="228"/>
      <c r="GH130" s="228"/>
      <c r="GI130" s="228"/>
      <c r="GJ130" s="228"/>
      <c r="GK130" s="228"/>
      <c r="GL130" s="228"/>
    </row>
    <row r="131" spans="1:194" ht="24" customHeight="1">
      <c r="A131" s="126" t="s">
        <v>220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7"/>
      <c r="BZ131" s="65" t="s">
        <v>117</v>
      </c>
      <c r="CA131" s="66"/>
      <c r="CB131" s="66"/>
      <c r="CC131" s="66"/>
      <c r="CD131" s="66"/>
      <c r="CE131" s="66"/>
      <c r="CF131" s="66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233">
        <f>CR132-CR134</f>
        <v>-99095.149999999907</v>
      </c>
      <c r="CS131" s="233"/>
      <c r="CT131" s="233"/>
      <c r="CU131" s="233"/>
      <c r="CV131" s="233"/>
      <c r="CW131" s="233"/>
      <c r="CX131" s="233"/>
      <c r="CY131" s="233"/>
      <c r="CZ131" s="233"/>
      <c r="DA131" s="233"/>
      <c r="DB131" s="233"/>
      <c r="DC131" s="233"/>
      <c r="DD131" s="233"/>
      <c r="DE131" s="233"/>
      <c r="DF131" s="233"/>
      <c r="DG131" s="233"/>
      <c r="DH131" s="233"/>
      <c r="DI131" s="233"/>
      <c r="DJ131" s="233">
        <f>DJ132-DJ134</f>
        <v>-195695.19999999925</v>
      </c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33"/>
      <c r="DX131" s="233"/>
      <c r="DY131" s="233"/>
      <c r="DZ131" s="233"/>
      <c r="EA131" s="233"/>
      <c r="EB131" s="233">
        <f>EB132-EB134</f>
        <v>0</v>
      </c>
      <c r="EC131" s="233"/>
      <c r="ED131" s="233"/>
      <c r="EE131" s="233"/>
      <c r="EF131" s="233"/>
      <c r="EG131" s="233"/>
      <c r="EH131" s="233"/>
      <c r="EI131" s="233"/>
      <c r="EJ131" s="233"/>
      <c r="EK131" s="233"/>
      <c r="EL131" s="233"/>
      <c r="EM131" s="233"/>
      <c r="EN131" s="233"/>
      <c r="EO131" s="233"/>
      <c r="EP131" s="233"/>
      <c r="EQ131" s="233"/>
      <c r="ER131" s="233"/>
      <c r="ES131" s="233"/>
      <c r="ET131" s="233">
        <f>SUM(CR131:ES131)</f>
        <v>-294790.34999999916</v>
      </c>
      <c r="EU131" s="233"/>
      <c r="EV131" s="233"/>
      <c r="EW131" s="233"/>
      <c r="EX131" s="233"/>
      <c r="EY131" s="233"/>
      <c r="EZ131" s="233"/>
      <c r="FA131" s="233"/>
      <c r="FB131" s="233"/>
      <c r="FC131" s="233"/>
      <c r="FD131" s="233"/>
      <c r="FE131" s="233"/>
      <c r="FF131" s="233"/>
      <c r="FG131" s="233"/>
      <c r="FH131" s="233"/>
      <c r="FI131" s="233"/>
      <c r="FJ131" s="233"/>
      <c r="FK131" s="234"/>
      <c r="FM131" s="229"/>
      <c r="FN131" s="229"/>
      <c r="FO131" s="229"/>
      <c r="FP131" s="229"/>
      <c r="FQ131" s="229"/>
      <c r="FR131" s="229"/>
      <c r="FS131" s="229"/>
      <c r="FT131" s="229"/>
      <c r="FU131" s="229"/>
      <c r="FV131" s="229"/>
      <c r="FW131" s="229"/>
      <c r="FX131" s="229"/>
      <c r="FY131" s="229"/>
      <c r="FZ131" s="229"/>
      <c r="GA131" s="229"/>
      <c r="GB131" s="229"/>
      <c r="GC131" s="229"/>
      <c r="GD131" s="229"/>
      <c r="GE131" s="229"/>
      <c r="GF131" s="229"/>
      <c r="GG131" s="229"/>
      <c r="GH131" s="229"/>
      <c r="GI131" s="229"/>
      <c r="GJ131" s="229"/>
      <c r="GK131" s="229"/>
      <c r="GL131" s="229"/>
    </row>
    <row r="132" spans="1:194" ht="12" customHeight="1">
      <c r="A132" s="128" t="s">
        <v>23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9"/>
      <c r="BZ132" s="79" t="s">
        <v>118</v>
      </c>
      <c r="CA132" s="80"/>
      <c r="CB132" s="80"/>
      <c r="CC132" s="80"/>
      <c r="CD132" s="80"/>
      <c r="CE132" s="80"/>
      <c r="CF132" s="81"/>
      <c r="CG132" s="73">
        <v>560</v>
      </c>
      <c r="CH132" s="74"/>
      <c r="CI132" s="74"/>
      <c r="CJ132" s="74"/>
      <c r="CK132" s="74"/>
      <c r="CL132" s="74"/>
      <c r="CM132" s="74"/>
      <c r="CN132" s="74"/>
      <c r="CO132" s="74"/>
      <c r="CP132" s="74"/>
      <c r="CQ132" s="75"/>
      <c r="CR132" s="235">
        <v>1089561.07</v>
      </c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7"/>
      <c r="DJ132" s="235">
        <v>9823917.9900000002</v>
      </c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6"/>
      <c r="DX132" s="236"/>
      <c r="DY132" s="236"/>
      <c r="DZ132" s="236"/>
      <c r="EA132" s="237"/>
      <c r="EB132" s="235"/>
      <c r="EC132" s="236"/>
      <c r="ED132" s="236"/>
      <c r="EE132" s="236"/>
      <c r="EF132" s="236"/>
      <c r="EG132" s="236"/>
      <c r="EH132" s="236"/>
      <c r="EI132" s="236"/>
      <c r="EJ132" s="236"/>
      <c r="EK132" s="236"/>
      <c r="EL132" s="236"/>
      <c r="EM132" s="236"/>
      <c r="EN132" s="236"/>
      <c r="EO132" s="236"/>
      <c r="EP132" s="236"/>
      <c r="EQ132" s="236"/>
      <c r="ER132" s="236"/>
      <c r="ES132" s="237"/>
      <c r="ET132" s="241">
        <f>SUM(CR132:ES133)</f>
        <v>10913479.060000001</v>
      </c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3"/>
    </row>
    <row r="133" spans="1:194" ht="12" customHeight="1">
      <c r="A133" s="196" t="s">
        <v>221</v>
      </c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7"/>
      <c r="BZ133" s="82"/>
      <c r="CA133" s="83"/>
      <c r="CB133" s="83"/>
      <c r="CC133" s="83"/>
      <c r="CD133" s="83"/>
      <c r="CE133" s="83"/>
      <c r="CF133" s="84"/>
      <c r="CG133" s="76"/>
      <c r="CH133" s="77"/>
      <c r="CI133" s="77"/>
      <c r="CJ133" s="77"/>
      <c r="CK133" s="77"/>
      <c r="CL133" s="77"/>
      <c r="CM133" s="77"/>
      <c r="CN133" s="77"/>
      <c r="CO133" s="77"/>
      <c r="CP133" s="77"/>
      <c r="CQ133" s="78"/>
      <c r="CR133" s="238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40"/>
      <c r="DJ133" s="238"/>
      <c r="DK133" s="239"/>
      <c r="DL133" s="239"/>
      <c r="DM133" s="239"/>
      <c r="DN133" s="239"/>
      <c r="DO133" s="239"/>
      <c r="DP133" s="239"/>
      <c r="DQ133" s="239"/>
      <c r="DR133" s="239"/>
      <c r="DS133" s="239"/>
      <c r="DT133" s="239"/>
      <c r="DU133" s="239"/>
      <c r="DV133" s="239"/>
      <c r="DW133" s="239"/>
      <c r="DX133" s="239"/>
      <c r="DY133" s="239"/>
      <c r="DZ133" s="239"/>
      <c r="EA133" s="240"/>
      <c r="EB133" s="238"/>
      <c r="EC133" s="239"/>
      <c r="ED133" s="239"/>
      <c r="EE133" s="239"/>
      <c r="EF133" s="239"/>
      <c r="EG133" s="239"/>
      <c r="EH133" s="239"/>
      <c r="EI133" s="239"/>
      <c r="EJ133" s="239"/>
      <c r="EK133" s="239"/>
      <c r="EL133" s="239"/>
      <c r="EM133" s="239"/>
      <c r="EN133" s="239"/>
      <c r="EO133" s="239"/>
      <c r="EP133" s="239"/>
      <c r="EQ133" s="239"/>
      <c r="ER133" s="239"/>
      <c r="ES133" s="240"/>
      <c r="ET133" s="244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6"/>
    </row>
    <row r="134" spans="1:194" ht="15" customHeight="1">
      <c r="A134" s="135" t="s">
        <v>222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6"/>
      <c r="BZ134" s="65" t="s">
        <v>119</v>
      </c>
      <c r="CA134" s="66"/>
      <c r="CB134" s="66"/>
      <c r="CC134" s="66"/>
      <c r="CD134" s="66"/>
      <c r="CE134" s="66"/>
      <c r="CF134" s="66"/>
      <c r="CG134" s="97">
        <v>660</v>
      </c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250">
        <v>1188656.22</v>
      </c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>
        <v>10019613.189999999</v>
      </c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  <c r="DV134" s="250"/>
      <c r="DW134" s="250"/>
      <c r="DX134" s="250"/>
      <c r="DY134" s="250"/>
      <c r="DZ134" s="250"/>
      <c r="EA134" s="250"/>
      <c r="EB134" s="250"/>
      <c r="EC134" s="250"/>
      <c r="ED134" s="250"/>
      <c r="EE134" s="250"/>
      <c r="EF134" s="250"/>
      <c r="EG134" s="250"/>
      <c r="EH134" s="250"/>
      <c r="EI134" s="250"/>
      <c r="EJ134" s="250"/>
      <c r="EK134" s="250"/>
      <c r="EL134" s="250"/>
      <c r="EM134" s="250"/>
      <c r="EN134" s="250"/>
      <c r="EO134" s="250"/>
      <c r="EP134" s="250"/>
      <c r="EQ134" s="250"/>
      <c r="ER134" s="250"/>
      <c r="ES134" s="250"/>
      <c r="ET134" s="233">
        <f>SUM(CR134:ES134)</f>
        <v>11208269.41</v>
      </c>
      <c r="EU134" s="233"/>
      <c r="EV134" s="233"/>
      <c r="EW134" s="233"/>
      <c r="EX134" s="233"/>
      <c r="EY134" s="233"/>
      <c r="EZ134" s="233"/>
      <c r="FA134" s="233"/>
      <c r="FB134" s="233"/>
      <c r="FC134" s="233"/>
      <c r="FD134" s="233"/>
      <c r="FE134" s="233"/>
      <c r="FF134" s="233"/>
      <c r="FG134" s="233"/>
      <c r="FH134" s="233"/>
      <c r="FI134" s="233"/>
      <c r="FJ134" s="233"/>
      <c r="FK134" s="234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61" t="s">
        <v>136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 t="s">
        <v>137</v>
      </c>
      <c r="CA136" s="123"/>
      <c r="CB136" s="123"/>
      <c r="CC136" s="123"/>
      <c r="CD136" s="123"/>
      <c r="CE136" s="123"/>
      <c r="CF136" s="123"/>
      <c r="CG136" s="123" t="s">
        <v>173</v>
      </c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253" t="s">
        <v>174</v>
      </c>
      <c r="CS136" s="253"/>
      <c r="CT136" s="253"/>
      <c r="CU136" s="253"/>
      <c r="CV136" s="253"/>
      <c r="CW136" s="253"/>
      <c r="CX136" s="253"/>
      <c r="CY136" s="253"/>
      <c r="CZ136" s="253"/>
      <c r="DA136" s="253"/>
      <c r="DB136" s="253"/>
      <c r="DC136" s="253"/>
      <c r="DD136" s="253"/>
      <c r="DE136" s="253"/>
      <c r="DF136" s="253"/>
      <c r="DG136" s="253"/>
      <c r="DH136" s="253"/>
      <c r="DI136" s="253"/>
      <c r="DJ136" s="253" t="s">
        <v>175</v>
      </c>
      <c r="DK136" s="253"/>
      <c r="DL136" s="253"/>
      <c r="DM136" s="253"/>
      <c r="DN136" s="253"/>
      <c r="DO136" s="253"/>
      <c r="DP136" s="253"/>
      <c r="DQ136" s="253"/>
      <c r="DR136" s="253"/>
      <c r="DS136" s="253"/>
      <c r="DT136" s="253"/>
      <c r="DU136" s="253"/>
      <c r="DV136" s="253"/>
      <c r="DW136" s="253"/>
      <c r="DX136" s="253"/>
      <c r="DY136" s="253"/>
      <c r="DZ136" s="253"/>
      <c r="EA136" s="253"/>
      <c r="EB136" s="253" t="s">
        <v>2</v>
      </c>
      <c r="EC136" s="253"/>
      <c r="ED136" s="253"/>
      <c r="EE136" s="253"/>
      <c r="EF136" s="253"/>
      <c r="EG136" s="253"/>
      <c r="EH136" s="253"/>
      <c r="EI136" s="253"/>
      <c r="EJ136" s="253"/>
      <c r="EK136" s="253"/>
      <c r="EL136" s="253"/>
      <c r="EM136" s="253"/>
      <c r="EN136" s="253"/>
      <c r="EO136" s="253"/>
      <c r="EP136" s="253"/>
      <c r="EQ136" s="253"/>
      <c r="ER136" s="253"/>
      <c r="ES136" s="253"/>
      <c r="ET136" s="253" t="s">
        <v>1</v>
      </c>
      <c r="EU136" s="253"/>
      <c r="EV136" s="253"/>
      <c r="EW136" s="253"/>
      <c r="EX136" s="253"/>
      <c r="EY136" s="253"/>
      <c r="EZ136" s="253"/>
      <c r="FA136" s="253"/>
      <c r="FB136" s="253"/>
      <c r="FC136" s="253"/>
      <c r="FD136" s="253"/>
      <c r="FE136" s="253"/>
      <c r="FF136" s="253"/>
      <c r="FG136" s="253"/>
      <c r="FH136" s="253"/>
      <c r="FI136" s="253"/>
      <c r="FJ136" s="253"/>
      <c r="FK136" s="256"/>
      <c r="FL136" s="39"/>
      <c r="FM136" s="39"/>
      <c r="FN136" s="39"/>
    </row>
    <row r="137" spans="1:194" ht="12.75" customHeight="1" thickBot="1">
      <c r="A137" s="118">
        <v>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119">
        <v>2</v>
      </c>
      <c r="CA137" s="119"/>
      <c r="CB137" s="119"/>
      <c r="CC137" s="119"/>
      <c r="CD137" s="119"/>
      <c r="CE137" s="119"/>
      <c r="CF137" s="119"/>
      <c r="CG137" s="119">
        <v>3</v>
      </c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293">
        <v>4</v>
      </c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>
        <v>5</v>
      </c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>
        <v>6</v>
      </c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  <c r="EO137" s="293"/>
      <c r="EP137" s="293"/>
      <c r="EQ137" s="293"/>
      <c r="ER137" s="293"/>
      <c r="ES137" s="293"/>
      <c r="ET137" s="293">
        <v>7</v>
      </c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3"/>
      <c r="FI137" s="293"/>
      <c r="FJ137" s="293"/>
      <c r="FK137" s="297"/>
    </row>
    <row r="138" spans="1:194" ht="15" customHeight="1">
      <c r="A138" s="215" t="s">
        <v>143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6"/>
      <c r="BZ138" s="138" t="s">
        <v>122</v>
      </c>
      <c r="CA138" s="139"/>
      <c r="CB138" s="139"/>
      <c r="CC138" s="139"/>
      <c r="CD138" s="139"/>
      <c r="CE138" s="139"/>
      <c r="CF138" s="139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254">
        <f>CR139+CR143+CR147</f>
        <v>0</v>
      </c>
      <c r="CS138" s="254"/>
      <c r="CT138" s="254"/>
      <c r="CU138" s="254"/>
      <c r="CV138" s="254"/>
      <c r="CW138" s="254"/>
      <c r="CX138" s="254"/>
      <c r="CY138" s="254"/>
      <c r="CZ138" s="254"/>
      <c r="DA138" s="254"/>
      <c r="DB138" s="254"/>
      <c r="DC138" s="254"/>
      <c r="DD138" s="254"/>
      <c r="DE138" s="254"/>
      <c r="DF138" s="254"/>
      <c r="DG138" s="254"/>
      <c r="DH138" s="254"/>
      <c r="DI138" s="254"/>
      <c r="DJ138" s="254">
        <f>DJ139+DJ143+DJ147</f>
        <v>278090.49000000022</v>
      </c>
      <c r="DK138" s="254"/>
      <c r="DL138" s="254"/>
      <c r="DM138" s="254"/>
      <c r="DN138" s="254"/>
      <c r="DO138" s="254"/>
      <c r="DP138" s="254"/>
      <c r="DQ138" s="254"/>
      <c r="DR138" s="254"/>
      <c r="DS138" s="254"/>
      <c r="DT138" s="254"/>
      <c r="DU138" s="254"/>
      <c r="DV138" s="254"/>
      <c r="DW138" s="254"/>
      <c r="DX138" s="254"/>
      <c r="DY138" s="254"/>
      <c r="DZ138" s="254"/>
      <c r="EA138" s="254"/>
      <c r="EB138" s="254">
        <f>EB139+EB143+EB147</f>
        <v>0</v>
      </c>
      <c r="EC138" s="254"/>
      <c r="ED138" s="254"/>
      <c r="EE138" s="254"/>
      <c r="EF138" s="254"/>
      <c r="EG138" s="254"/>
      <c r="EH138" s="254"/>
      <c r="EI138" s="254"/>
      <c r="EJ138" s="254"/>
      <c r="EK138" s="254"/>
      <c r="EL138" s="254"/>
      <c r="EM138" s="254"/>
      <c r="EN138" s="254"/>
      <c r="EO138" s="254"/>
      <c r="EP138" s="254"/>
      <c r="EQ138" s="254"/>
      <c r="ER138" s="254"/>
      <c r="ES138" s="254"/>
      <c r="ET138" s="254">
        <f>SUM(CR138:ES138)</f>
        <v>278090.49000000022</v>
      </c>
      <c r="EU138" s="254"/>
      <c r="EV138" s="254"/>
      <c r="EW138" s="254"/>
      <c r="EX138" s="254"/>
      <c r="EY138" s="254"/>
      <c r="EZ138" s="254"/>
      <c r="FA138" s="254"/>
      <c r="FB138" s="254"/>
      <c r="FC138" s="254"/>
      <c r="FD138" s="254"/>
      <c r="FE138" s="254"/>
      <c r="FF138" s="254"/>
      <c r="FG138" s="254"/>
      <c r="FH138" s="254"/>
      <c r="FI138" s="254"/>
      <c r="FJ138" s="254"/>
      <c r="FK138" s="270"/>
    </row>
    <row r="139" spans="1:194" ht="26.25" customHeight="1">
      <c r="A139" s="126" t="s">
        <v>223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7"/>
      <c r="BZ139" s="65" t="s">
        <v>123</v>
      </c>
      <c r="CA139" s="66"/>
      <c r="CB139" s="66"/>
      <c r="CC139" s="66"/>
      <c r="CD139" s="66"/>
      <c r="CE139" s="66"/>
      <c r="CF139" s="66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233">
        <f>CR140-CR142</f>
        <v>0</v>
      </c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>
        <f>DJ140-DJ142</f>
        <v>0</v>
      </c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33"/>
      <c r="DW139" s="233"/>
      <c r="DX139" s="233"/>
      <c r="DY139" s="233"/>
      <c r="DZ139" s="233"/>
      <c r="EA139" s="233"/>
      <c r="EB139" s="233">
        <f>EB140-EB142</f>
        <v>0</v>
      </c>
      <c r="EC139" s="233"/>
      <c r="ED139" s="233"/>
      <c r="EE139" s="233"/>
      <c r="EF139" s="233"/>
      <c r="EG139" s="233"/>
      <c r="EH139" s="233"/>
      <c r="EI139" s="233"/>
      <c r="EJ139" s="233"/>
      <c r="EK139" s="233"/>
      <c r="EL139" s="233"/>
      <c r="EM139" s="233"/>
      <c r="EN139" s="233"/>
      <c r="EO139" s="233"/>
      <c r="EP139" s="233"/>
      <c r="EQ139" s="233"/>
      <c r="ER139" s="233"/>
      <c r="ES139" s="233"/>
      <c r="ET139" s="233">
        <f>SUM(CR139:ES139)</f>
        <v>0</v>
      </c>
      <c r="EU139" s="233"/>
      <c r="EV139" s="233"/>
      <c r="EW139" s="233"/>
      <c r="EX139" s="233"/>
      <c r="EY139" s="233"/>
      <c r="EZ139" s="233"/>
      <c r="FA139" s="233"/>
      <c r="FB139" s="233"/>
      <c r="FC139" s="233"/>
      <c r="FD139" s="233"/>
      <c r="FE139" s="233"/>
      <c r="FF139" s="233"/>
      <c r="FG139" s="233"/>
      <c r="FH139" s="233"/>
      <c r="FI139" s="233"/>
      <c r="FJ139" s="233"/>
      <c r="FK139" s="234"/>
    </row>
    <row r="140" spans="1:194" ht="12" customHeight="1">
      <c r="A140" s="128" t="s">
        <v>23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9"/>
      <c r="BZ140" s="79" t="s">
        <v>124</v>
      </c>
      <c r="CA140" s="80"/>
      <c r="CB140" s="80"/>
      <c r="CC140" s="80"/>
      <c r="CD140" s="80"/>
      <c r="CE140" s="80"/>
      <c r="CF140" s="81"/>
      <c r="CG140" s="73">
        <v>710</v>
      </c>
      <c r="CH140" s="74"/>
      <c r="CI140" s="74"/>
      <c r="CJ140" s="74"/>
      <c r="CK140" s="74"/>
      <c r="CL140" s="74"/>
      <c r="CM140" s="74"/>
      <c r="CN140" s="74"/>
      <c r="CO140" s="74"/>
      <c r="CP140" s="74"/>
      <c r="CQ140" s="75"/>
      <c r="CR140" s="235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7"/>
      <c r="DJ140" s="235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36"/>
      <c r="DX140" s="236"/>
      <c r="DY140" s="236"/>
      <c r="DZ140" s="236"/>
      <c r="EA140" s="237"/>
      <c r="EB140" s="235"/>
      <c r="EC140" s="236"/>
      <c r="ED140" s="236"/>
      <c r="EE140" s="236"/>
      <c r="EF140" s="236"/>
      <c r="EG140" s="236"/>
      <c r="EH140" s="236"/>
      <c r="EI140" s="236"/>
      <c r="EJ140" s="236"/>
      <c r="EK140" s="236"/>
      <c r="EL140" s="236"/>
      <c r="EM140" s="236"/>
      <c r="EN140" s="236"/>
      <c r="EO140" s="236"/>
      <c r="EP140" s="236"/>
      <c r="EQ140" s="236"/>
      <c r="ER140" s="236"/>
      <c r="ES140" s="237"/>
      <c r="ET140" s="241">
        <f>SUM(CR140:ES141)</f>
        <v>0</v>
      </c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3"/>
    </row>
    <row r="141" spans="1:194" ht="12" customHeight="1">
      <c r="A141" s="196" t="s">
        <v>224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7"/>
      <c r="BZ141" s="82"/>
      <c r="CA141" s="83"/>
      <c r="CB141" s="83"/>
      <c r="CC141" s="83"/>
      <c r="CD141" s="83"/>
      <c r="CE141" s="83"/>
      <c r="CF141" s="84"/>
      <c r="CG141" s="76"/>
      <c r="CH141" s="77"/>
      <c r="CI141" s="77"/>
      <c r="CJ141" s="77"/>
      <c r="CK141" s="77"/>
      <c r="CL141" s="77"/>
      <c r="CM141" s="77"/>
      <c r="CN141" s="77"/>
      <c r="CO141" s="77"/>
      <c r="CP141" s="77"/>
      <c r="CQ141" s="78"/>
      <c r="CR141" s="238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40"/>
      <c r="DJ141" s="238"/>
      <c r="DK141" s="239"/>
      <c r="DL141" s="239"/>
      <c r="DM141" s="239"/>
      <c r="DN141" s="239"/>
      <c r="DO141" s="239"/>
      <c r="DP141" s="239"/>
      <c r="DQ141" s="239"/>
      <c r="DR141" s="239"/>
      <c r="DS141" s="239"/>
      <c r="DT141" s="239"/>
      <c r="DU141" s="239"/>
      <c r="DV141" s="239"/>
      <c r="DW141" s="239"/>
      <c r="DX141" s="239"/>
      <c r="DY141" s="239"/>
      <c r="DZ141" s="239"/>
      <c r="EA141" s="240"/>
      <c r="EB141" s="238"/>
      <c r="EC141" s="239"/>
      <c r="ED141" s="239"/>
      <c r="EE141" s="239"/>
      <c r="EF141" s="239"/>
      <c r="EG141" s="239"/>
      <c r="EH141" s="239"/>
      <c r="EI141" s="239"/>
      <c r="EJ141" s="239"/>
      <c r="EK141" s="239"/>
      <c r="EL141" s="239"/>
      <c r="EM141" s="239"/>
      <c r="EN141" s="239"/>
      <c r="EO141" s="239"/>
      <c r="EP141" s="239"/>
      <c r="EQ141" s="239"/>
      <c r="ER141" s="239"/>
      <c r="ES141" s="240"/>
      <c r="ET141" s="244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6"/>
    </row>
    <row r="142" spans="1:194" ht="15" customHeight="1">
      <c r="A142" s="135" t="s">
        <v>225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6"/>
      <c r="BZ142" s="65" t="s">
        <v>125</v>
      </c>
      <c r="CA142" s="66"/>
      <c r="CB142" s="66"/>
      <c r="CC142" s="66"/>
      <c r="CD142" s="66"/>
      <c r="CE142" s="66"/>
      <c r="CF142" s="66"/>
      <c r="CG142" s="97">
        <v>810</v>
      </c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  <c r="DV142" s="250"/>
      <c r="DW142" s="250"/>
      <c r="DX142" s="250"/>
      <c r="DY142" s="250"/>
      <c r="DZ142" s="250"/>
      <c r="EA142" s="250"/>
      <c r="EB142" s="250"/>
      <c r="EC142" s="250"/>
      <c r="ED142" s="250"/>
      <c r="EE142" s="250"/>
      <c r="EF142" s="250"/>
      <c r="EG142" s="250"/>
      <c r="EH142" s="250"/>
      <c r="EI142" s="250"/>
      <c r="EJ142" s="250"/>
      <c r="EK142" s="250"/>
      <c r="EL142" s="250"/>
      <c r="EM142" s="250"/>
      <c r="EN142" s="250"/>
      <c r="EO142" s="250"/>
      <c r="EP142" s="250"/>
      <c r="EQ142" s="250"/>
      <c r="ER142" s="250"/>
      <c r="ES142" s="250"/>
      <c r="ET142" s="233">
        <f>SUM(CR142:ES142)</f>
        <v>0</v>
      </c>
      <c r="EU142" s="233"/>
      <c r="EV142" s="233"/>
      <c r="EW142" s="233"/>
      <c r="EX142" s="233"/>
      <c r="EY142" s="233"/>
      <c r="EZ142" s="233"/>
      <c r="FA142" s="233"/>
      <c r="FB142" s="233"/>
      <c r="FC142" s="233"/>
      <c r="FD142" s="233"/>
      <c r="FE142" s="233"/>
      <c r="FF142" s="233"/>
      <c r="FG142" s="233"/>
      <c r="FH142" s="233"/>
      <c r="FI142" s="233"/>
      <c r="FJ142" s="233"/>
      <c r="FK142" s="234"/>
    </row>
    <row r="143" spans="1:194" ht="25.5" customHeight="1">
      <c r="A143" s="126" t="s">
        <v>226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7"/>
      <c r="BZ143" s="65" t="s">
        <v>126</v>
      </c>
      <c r="CA143" s="66"/>
      <c r="CB143" s="66"/>
      <c r="CC143" s="66"/>
      <c r="CD143" s="66"/>
      <c r="CE143" s="66"/>
      <c r="CF143" s="66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233">
        <f>CR144-CR146</f>
        <v>0</v>
      </c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>
        <f>DJ144-DJ146</f>
        <v>0</v>
      </c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33"/>
      <c r="DX143" s="233"/>
      <c r="DY143" s="233"/>
      <c r="DZ143" s="233"/>
      <c r="EA143" s="233"/>
      <c r="EB143" s="233">
        <f>EB144-EB146</f>
        <v>0</v>
      </c>
      <c r="EC143" s="233"/>
      <c r="ED143" s="233"/>
      <c r="EE143" s="233"/>
      <c r="EF143" s="233"/>
      <c r="EG143" s="233"/>
      <c r="EH143" s="233"/>
      <c r="EI143" s="233"/>
      <c r="EJ143" s="233"/>
      <c r="EK143" s="233"/>
      <c r="EL143" s="233"/>
      <c r="EM143" s="233"/>
      <c r="EN143" s="233"/>
      <c r="EO143" s="233"/>
      <c r="EP143" s="233"/>
      <c r="EQ143" s="233"/>
      <c r="ER143" s="233"/>
      <c r="ES143" s="233"/>
      <c r="ET143" s="233">
        <f>SUM(CR143:ES143)</f>
        <v>0</v>
      </c>
      <c r="EU143" s="233"/>
      <c r="EV143" s="233"/>
      <c r="EW143" s="233"/>
      <c r="EX143" s="233"/>
      <c r="EY143" s="233"/>
      <c r="EZ143" s="233"/>
      <c r="FA143" s="233"/>
      <c r="FB143" s="233"/>
      <c r="FC143" s="233"/>
      <c r="FD143" s="233"/>
      <c r="FE143" s="233"/>
      <c r="FF143" s="233"/>
      <c r="FG143" s="233"/>
      <c r="FH143" s="233"/>
      <c r="FI143" s="233"/>
      <c r="FJ143" s="233"/>
      <c r="FK143" s="234"/>
    </row>
    <row r="144" spans="1:194" ht="12" customHeight="1">
      <c r="A144" s="128" t="s">
        <v>23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9"/>
      <c r="BZ144" s="79" t="s">
        <v>127</v>
      </c>
      <c r="CA144" s="80"/>
      <c r="CB144" s="80"/>
      <c r="CC144" s="80"/>
      <c r="CD144" s="80"/>
      <c r="CE144" s="80"/>
      <c r="CF144" s="81"/>
      <c r="CG144" s="73">
        <v>720</v>
      </c>
      <c r="CH144" s="74"/>
      <c r="CI144" s="74"/>
      <c r="CJ144" s="74"/>
      <c r="CK144" s="74"/>
      <c r="CL144" s="74"/>
      <c r="CM144" s="74"/>
      <c r="CN144" s="74"/>
      <c r="CO144" s="74"/>
      <c r="CP144" s="74"/>
      <c r="CQ144" s="75"/>
      <c r="CR144" s="235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7"/>
      <c r="DJ144" s="235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36"/>
      <c r="DX144" s="236"/>
      <c r="DY144" s="236"/>
      <c r="DZ144" s="236"/>
      <c r="EA144" s="237"/>
      <c r="EB144" s="235"/>
      <c r="EC144" s="236"/>
      <c r="ED144" s="236"/>
      <c r="EE144" s="236"/>
      <c r="EF144" s="236"/>
      <c r="EG144" s="236"/>
      <c r="EH144" s="236"/>
      <c r="EI144" s="236"/>
      <c r="EJ144" s="236"/>
      <c r="EK144" s="236"/>
      <c r="EL144" s="236"/>
      <c r="EM144" s="236"/>
      <c r="EN144" s="236"/>
      <c r="EO144" s="236"/>
      <c r="EP144" s="236"/>
      <c r="EQ144" s="236"/>
      <c r="ER144" s="236"/>
      <c r="ES144" s="237"/>
      <c r="ET144" s="241">
        <f>SUM(CR144:ES145)</f>
        <v>0</v>
      </c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3"/>
    </row>
    <row r="145" spans="1:203" ht="12" customHeight="1">
      <c r="A145" s="196" t="s">
        <v>239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7"/>
      <c r="BZ145" s="82"/>
      <c r="CA145" s="83"/>
      <c r="CB145" s="83"/>
      <c r="CC145" s="83"/>
      <c r="CD145" s="83"/>
      <c r="CE145" s="83"/>
      <c r="CF145" s="84"/>
      <c r="CG145" s="76"/>
      <c r="CH145" s="77"/>
      <c r="CI145" s="77"/>
      <c r="CJ145" s="77"/>
      <c r="CK145" s="77"/>
      <c r="CL145" s="77"/>
      <c r="CM145" s="77"/>
      <c r="CN145" s="77"/>
      <c r="CO145" s="77"/>
      <c r="CP145" s="77"/>
      <c r="CQ145" s="78"/>
      <c r="CR145" s="238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40"/>
      <c r="DJ145" s="238"/>
      <c r="DK145" s="239"/>
      <c r="DL145" s="239"/>
      <c r="DM145" s="239"/>
      <c r="DN145" s="239"/>
      <c r="DO145" s="239"/>
      <c r="DP145" s="239"/>
      <c r="DQ145" s="239"/>
      <c r="DR145" s="239"/>
      <c r="DS145" s="239"/>
      <c r="DT145" s="239"/>
      <c r="DU145" s="239"/>
      <c r="DV145" s="239"/>
      <c r="DW145" s="239"/>
      <c r="DX145" s="239"/>
      <c r="DY145" s="239"/>
      <c r="DZ145" s="239"/>
      <c r="EA145" s="240"/>
      <c r="EB145" s="238"/>
      <c r="EC145" s="239"/>
      <c r="ED145" s="239"/>
      <c r="EE145" s="239"/>
      <c r="EF145" s="239"/>
      <c r="EG145" s="239"/>
      <c r="EH145" s="239"/>
      <c r="EI145" s="239"/>
      <c r="EJ145" s="239"/>
      <c r="EK145" s="239"/>
      <c r="EL145" s="239"/>
      <c r="EM145" s="239"/>
      <c r="EN145" s="239"/>
      <c r="EO145" s="239"/>
      <c r="EP145" s="239"/>
      <c r="EQ145" s="239"/>
      <c r="ER145" s="239"/>
      <c r="ES145" s="240"/>
      <c r="ET145" s="244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6"/>
    </row>
    <row r="146" spans="1:203" ht="15" customHeight="1">
      <c r="A146" s="135" t="s">
        <v>227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6"/>
      <c r="BZ146" s="65" t="s">
        <v>128</v>
      </c>
      <c r="CA146" s="66"/>
      <c r="CB146" s="66"/>
      <c r="CC146" s="66"/>
      <c r="CD146" s="66"/>
      <c r="CE146" s="66"/>
      <c r="CF146" s="66"/>
      <c r="CG146" s="97">
        <v>820</v>
      </c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  <c r="DV146" s="250"/>
      <c r="DW146" s="250"/>
      <c r="DX146" s="250"/>
      <c r="DY146" s="250"/>
      <c r="DZ146" s="250"/>
      <c r="EA146" s="250"/>
      <c r="EB146" s="250"/>
      <c r="EC146" s="250"/>
      <c r="ED146" s="250"/>
      <c r="EE146" s="250"/>
      <c r="EF146" s="250"/>
      <c r="EG146" s="250"/>
      <c r="EH146" s="250"/>
      <c r="EI146" s="250"/>
      <c r="EJ146" s="250"/>
      <c r="EK146" s="250"/>
      <c r="EL146" s="250"/>
      <c r="EM146" s="250"/>
      <c r="EN146" s="250"/>
      <c r="EO146" s="250"/>
      <c r="EP146" s="250"/>
      <c r="EQ146" s="250"/>
      <c r="ER146" s="250"/>
      <c r="ES146" s="250"/>
      <c r="ET146" s="233">
        <f>SUM(CR146:ES146)</f>
        <v>0</v>
      </c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4"/>
    </row>
    <row r="147" spans="1:203" ht="15" customHeight="1">
      <c r="A147" s="126" t="s">
        <v>157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7"/>
      <c r="BZ147" s="65" t="s">
        <v>129</v>
      </c>
      <c r="CA147" s="66"/>
      <c r="CB147" s="66"/>
      <c r="CC147" s="66"/>
      <c r="CD147" s="66"/>
      <c r="CE147" s="66"/>
      <c r="CF147" s="66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233">
        <f>CR148-CR150</f>
        <v>0</v>
      </c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>
        <f>DJ148-DJ150</f>
        <v>278090.49000000022</v>
      </c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33"/>
      <c r="DW147" s="233"/>
      <c r="DX147" s="233"/>
      <c r="DY147" s="233"/>
      <c r="DZ147" s="233"/>
      <c r="EA147" s="233"/>
      <c r="EB147" s="233">
        <f>EB148-EB150</f>
        <v>0</v>
      </c>
      <c r="EC147" s="233"/>
      <c r="ED147" s="233"/>
      <c r="EE147" s="233"/>
      <c r="EF147" s="233"/>
      <c r="EG147" s="233"/>
      <c r="EH147" s="233"/>
      <c r="EI147" s="233"/>
      <c r="EJ147" s="233"/>
      <c r="EK147" s="233"/>
      <c r="EL147" s="233"/>
      <c r="EM147" s="233"/>
      <c r="EN147" s="233"/>
      <c r="EO147" s="233"/>
      <c r="EP147" s="233"/>
      <c r="EQ147" s="233"/>
      <c r="ER147" s="233"/>
      <c r="ES147" s="233"/>
      <c r="ET147" s="233">
        <f>SUM(CR147:ES147)</f>
        <v>278090.49000000022</v>
      </c>
      <c r="EU147" s="233"/>
      <c r="EV147" s="233"/>
      <c r="EW147" s="233"/>
      <c r="EX147" s="233"/>
      <c r="EY147" s="233"/>
      <c r="EZ147" s="233"/>
      <c r="FA147" s="233"/>
      <c r="FB147" s="233"/>
      <c r="FC147" s="233"/>
      <c r="FD147" s="233"/>
      <c r="FE147" s="233"/>
      <c r="FF147" s="233"/>
      <c r="FG147" s="233"/>
      <c r="FH147" s="233"/>
      <c r="FI147" s="233"/>
      <c r="FJ147" s="233"/>
      <c r="FK147" s="234"/>
      <c r="FL147" s="225" t="s">
        <v>268</v>
      </c>
      <c r="FM147" s="226"/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  <c r="GH147" s="226"/>
      <c r="GI147" s="226"/>
      <c r="GJ147" s="226"/>
      <c r="GK147" s="61"/>
      <c r="GL147" s="61"/>
      <c r="GM147" s="307">
        <v>-23374.35</v>
      </c>
      <c r="GN147" s="307"/>
      <c r="GO147" s="307"/>
      <c r="GP147" s="307"/>
      <c r="GQ147" s="307"/>
      <c r="GR147" s="307"/>
      <c r="GS147" s="307"/>
      <c r="GT147" s="307"/>
      <c r="GU147" s="307"/>
    </row>
    <row r="148" spans="1:203" ht="12" customHeight="1">
      <c r="A148" s="128" t="s">
        <v>23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9"/>
      <c r="BZ148" s="79" t="s">
        <v>130</v>
      </c>
      <c r="CA148" s="80"/>
      <c r="CB148" s="80"/>
      <c r="CC148" s="80"/>
      <c r="CD148" s="80"/>
      <c r="CE148" s="80"/>
      <c r="CF148" s="81"/>
      <c r="CG148" s="73">
        <v>730</v>
      </c>
      <c r="CH148" s="74"/>
      <c r="CI148" s="74"/>
      <c r="CJ148" s="74"/>
      <c r="CK148" s="74"/>
      <c r="CL148" s="74"/>
      <c r="CM148" s="74"/>
      <c r="CN148" s="74"/>
      <c r="CO148" s="74"/>
      <c r="CP148" s="74"/>
      <c r="CQ148" s="75"/>
      <c r="CR148" s="235">
        <v>1066652.53</v>
      </c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7"/>
      <c r="DJ148" s="235">
        <f>15125356.74-23374.35</f>
        <v>15101982.390000001</v>
      </c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6"/>
      <c r="DX148" s="236"/>
      <c r="DY148" s="236"/>
      <c r="DZ148" s="236"/>
      <c r="EA148" s="237"/>
      <c r="EB148" s="235"/>
      <c r="EC148" s="236"/>
      <c r="ED148" s="236"/>
      <c r="EE148" s="236"/>
      <c r="EF148" s="236"/>
      <c r="EG148" s="236"/>
      <c r="EH148" s="236"/>
      <c r="EI148" s="236"/>
      <c r="EJ148" s="236"/>
      <c r="EK148" s="236"/>
      <c r="EL148" s="236"/>
      <c r="EM148" s="236"/>
      <c r="EN148" s="236"/>
      <c r="EO148" s="236"/>
      <c r="EP148" s="236"/>
      <c r="EQ148" s="236"/>
      <c r="ER148" s="236"/>
      <c r="ES148" s="237"/>
      <c r="ET148" s="241">
        <f>SUM(CR148:ES149)</f>
        <v>16168634.92</v>
      </c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3"/>
      <c r="FL148" s="225"/>
      <c r="FM148" s="226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  <c r="GH148" s="226"/>
      <c r="GI148" s="226"/>
      <c r="GJ148" s="226"/>
      <c r="GM148" s="307"/>
      <c r="GN148" s="307"/>
      <c r="GO148" s="307"/>
      <c r="GP148" s="307"/>
      <c r="GQ148" s="307"/>
      <c r="GR148" s="307"/>
      <c r="GS148" s="307"/>
      <c r="GT148" s="307"/>
      <c r="GU148" s="307"/>
    </row>
    <row r="149" spans="1:203" ht="12" customHeight="1">
      <c r="A149" s="196" t="s">
        <v>120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7"/>
      <c r="BZ149" s="82"/>
      <c r="CA149" s="83"/>
      <c r="CB149" s="83"/>
      <c r="CC149" s="83"/>
      <c r="CD149" s="83"/>
      <c r="CE149" s="83"/>
      <c r="CF149" s="84"/>
      <c r="CG149" s="76"/>
      <c r="CH149" s="77"/>
      <c r="CI149" s="77"/>
      <c r="CJ149" s="77"/>
      <c r="CK149" s="77"/>
      <c r="CL149" s="77"/>
      <c r="CM149" s="77"/>
      <c r="CN149" s="77"/>
      <c r="CO149" s="77"/>
      <c r="CP149" s="77"/>
      <c r="CQ149" s="78"/>
      <c r="CR149" s="238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40"/>
      <c r="DJ149" s="238"/>
      <c r="DK149" s="239"/>
      <c r="DL149" s="239"/>
      <c r="DM149" s="239"/>
      <c r="DN149" s="239"/>
      <c r="DO149" s="239"/>
      <c r="DP149" s="239"/>
      <c r="DQ149" s="239"/>
      <c r="DR149" s="239"/>
      <c r="DS149" s="239"/>
      <c r="DT149" s="239"/>
      <c r="DU149" s="239"/>
      <c r="DV149" s="239"/>
      <c r="DW149" s="239"/>
      <c r="DX149" s="239"/>
      <c r="DY149" s="239"/>
      <c r="DZ149" s="239"/>
      <c r="EA149" s="240"/>
      <c r="EB149" s="238"/>
      <c r="EC149" s="239"/>
      <c r="ED149" s="239"/>
      <c r="EE149" s="239"/>
      <c r="EF149" s="239"/>
      <c r="EG149" s="239"/>
      <c r="EH149" s="239"/>
      <c r="EI149" s="239"/>
      <c r="EJ149" s="239"/>
      <c r="EK149" s="239"/>
      <c r="EL149" s="239"/>
      <c r="EM149" s="239"/>
      <c r="EN149" s="239"/>
      <c r="EO149" s="239"/>
      <c r="EP149" s="239"/>
      <c r="EQ149" s="239"/>
      <c r="ER149" s="239"/>
      <c r="ES149" s="240"/>
      <c r="ET149" s="244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6"/>
    </row>
    <row r="150" spans="1:203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85" t="s">
        <v>131</v>
      </c>
      <c r="CA150" s="186"/>
      <c r="CB150" s="186"/>
      <c r="CC150" s="186"/>
      <c r="CD150" s="186"/>
      <c r="CE150" s="186"/>
      <c r="CF150" s="186"/>
      <c r="CG150" s="201">
        <v>830</v>
      </c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47">
        <v>1066652.53</v>
      </c>
      <c r="CS150" s="247"/>
      <c r="CT150" s="247"/>
      <c r="CU150" s="247"/>
      <c r="CV150" s="247"/>
      <c r="CW150" s="247"/>
      <c r="CX150" s="247"/>
      <c r="CY150" s="247"/>
      <c r="CZ150" s="247"/>
      <c r="DA150" s="247"/>
      <c r="DB150" s="247"/>
      <c r="DC150" s="247"/>
      <c r="DD150" s="247"/>
      <c r="DE150" s="247"/>
      <c r="DF150" s="247"/>
      <c r="DG150" s="247"/>
      <c r="DH150" s="247"/>
      <c r="DI150" s="247"/>
      <c r="DJ150" s="247">
        <v>14823891.9</v>
      </c>
      <c r="DK150" s="247"/>
      <c r="DL150" s="247"/>
      <c r="DM150" s="247"/>
      <c r="DN150" s="247"/>
      <c r="DO150" s="247"/>
      <c r="DP150" s="247"/>
      <c r="DQ150" s="247"/>
      <c r="DR150" s="247"/>
      <c r="DS150" s="247"/>
      <c r="DT150" s="247"/>
      <c r="DU150" s="247"/>
      <c r="DV150" s="247"/>
      <c r="DW150" s="247"/>
      <c r="DX150" s="247"/>
      <c r="DY150" s="247"/>
      <c r="DZ150" s="247"/>
      <c r="EA150" s="247"/>
      <c r="EB150" s="247"/>
      <c r="EC150" s="247"/>
      <c r="ED150" s="247"/>
      <c r="EE150" s="247"/>
      <c r="EF150" s="247"/>
      <c r="EG150" s="247"/>
      <c r="EH150" s="247"/>
      <c r="EI150" s="247"/>
      <c r="EJ150" s="247"/>
      <c r="EK150" s="247"/>
      <c r="EL150" s="247"/>
      <c r="EM150" s="247"/>
      <c r="EN150" s="247"/>
      <c r="EO150" s="247"/>
      <c r="EP150" s="247"/>
      <c r="EQ150" s="247"/>
      <c r="ER150" s="247"/>
      <c r="ES150" s="247"/>
      <c r="ET150" s="248">
        <f>SUM(CR150:ES150)</f>
        <v>15890544.43</v>
      </c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9"/>
    </row>
    <row r="151" spans="1:203" ht="37.5" customHeight="1"/>
    <row r="152" spans="1:203">
      <c r="A152" s="1" t="s">
        <v>132</v>
      </c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Z152" s="1" t="s">
        <v>139</v>
      </c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N152" s="294" t="s">
        <v>248</v>
      </c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</row>
    <row r="153" spans="1:203" s="16" customFormat="1">
      <c r="O153" s="134" t="s">
        <v>133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K153" s="134" t="s">
        <v>134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CR153" s="292" t="s">
        <v>133</v>
      </c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32"/>
      <c r="DK153" s="32"/>
      <c r="DL153" s="32"/>
      <c r="DM153" s="32"/>
      <c r="DN153" s="292" t="s">
        <v>134</v>
      </c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3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3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44"/>
      <c r="FM155" s="44"/>
      <c r="FN155" s="44"/>
    </row>
    <row r="156" spans="1:203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34" t="s">
        <v>229</v>
      </c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32"/>
      <c r="FM156" s="32"/>
      <c r="FN156" s="32"/>
    </row>
    <row r="157" spans="1:20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77" t="s">
        <v>249</v>
      </c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23"/>
      <c r="CM158" s="23"/>
      <c r="CN158" s="23"/>
      <c r="CO158" s="23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L158" s="294" t="s">
        <v>250</v>
      </c>
      <c r="DM158" s="294"/>
      <c r="DN158" s="294"/>
      <c r="DO158" s="294"/>
      <c r="DP158" s="294"/>
      <c r="DQ158" s="294"/>
      <c r="DR158" s="294"/>
      <c r="DS158" s="294"/>
      <c r="DT158" s="294"/>
      <c r="DU158" s="294"/>
      <c r="DV158" s="294"/>
      <c r="DW158" s="294"/>
      <c r="DX158" s="294"/>
      <c r="DY158" s="294"/>
      <c r="DZ158" s="294"/>
      <c r="EA158" s="294"/>
      <c r="EB158" s="294"/>
      <c r="EC158" s="294"/>
      <c r="ED158" s="294"/>
      <c r="EE158" s="294"/>
      <c r="EF158" s="294"/>
      <c r="EG158" s="294"/>
      <c r="EH158" s="294"/>
      <c r="EI158" s="294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3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34" t="s">
        <v>231</v>
      </c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25"/>
      <c r="CM159" s="25"/>
      <c r="CN159" s="25"/>
      <c r="CO159" s="25"/>
      <c r="CP159" s="134" t="s">
        <v>133</v>
      </c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32"/>
      <c r="DI159" s="32"/>
      <c r="DJ159" s="32"/>
      <c r="DK159" s="32"/>
      <c r="DL159" s="292" t="s">
        <v>134</v>
      </c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3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23"/>
      <c r="AM161" s="23"/>
      <c r="AN161" s="23"/>
      <c r="AO161" s="23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23"/>
      <c r="CK161" s="23"/>
      <c r="CL161" s="23"/>
      <c r="CM161" s="2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34" t="s">
        <v>231</v>
      </c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25"/>
      <c r="AM162" s="25"/>
      <c r="AN162" s="25"/>
      <c r="AO162" s="25"/>
      <c r="AP162" s="134" t="s">
        <v>133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L162" s="134" t="s">
        <v>134</v>
      </c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N162" s="134" t="s">
        <v>233</v>
      </c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78" t="s">
        <v>135</v>
      </c>
      <c r="B164" s="178"/>
      <c r="C164" s="83"/>
      <c r="D164" s="83"/>
      <c r="E164" s="83"/>
      <c r="F164" s="83"/>
      <c r="G164" s="202" t="s">
        <v>135</v>
      </c>
      <c r="H164" s="202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202">
        <v>20</v>
      </c>
      <c r="AC164" s="202"/>
      <c r="AD164" s="202"/>
      <c r="AE164" s="202"/>
      <c r="AF164" s="184"/>
      <c r="AG164" s="184"/>
      <c r="AH164" s="184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4">
    <mergeCell ref="FL33:GC34"/>
    <mergeCell ref="GD33:GU34"/>
    <mergeCell ref="FL147:GJ148"/>
    <mergeCell ref="GM147:GU148"/>
    <mergeCell ref="GE72:GV73"/>
    <mergeCell ref="GW72:HN73"/>
    <mergeCell ref="FM82:GA82"/>
    <mergeCell ref="FM110:FY110"/>
    <mergeCell ref="GA110:GL110"/>
    <mergeCell ref="FM113:GL115"/>
    <mergeCell ref="FM72:GA72"/>
    <mergeCell ref="FM73:GD73"/>
    <mergeCell ref="AJ3:EB3"/>
    <mergeCell ref="ET3:FK3"/>
    <mergeCell ref="ET4:FK4"/>
    <mergeCell ref="BS5:CP5"/>
    <mergeCell ref="CQ5:CT5"/>
    <mergeCell ref="CU5:CW5"/>
    <mergeCell ref="ET5:FK5"/>
    <mergeCell ref="AE6:ED6"/>
    <mergeCell ref="ET6:FK6"/>
    <mergeCell ref="AI7:EA7"/>
    <mergeCell ref="ET7:FK7"/>
    <mergeCell ref="AI8:EA8"/>
    <mergeCell ref="ET8:FK8"/>
    <mergeCell ref="ET9:FK9"/>
    <mergeCell ref="ET10:FK10"/>
    <mergeCell ref="ET11:FK11"/>
    <mergeCell ref="ET12:FK12"/>
    <mergeCell ref="A14:BY14"/>
    <mergeCell ref="BZ14:CF14"/>
    <mergeCell ref="CG14:CQ14"/>
    <mergeCell ref="CR14:DI14"/>
    <mergeCell ref="DJ14:EA14"/>
    <mergeCell ref="EB14:ES14"/>
    <mergeCell ref="ET14:FK14"/>
    <mergeCell ref="A15:BY15"/>
    <mergeCell ref="BZ15:CF15"/>
    <mergeCell ref="CG15:CQ15"/>
    <mergeCell ref="CR15:DI15"/>
    <mergeCell ref="DJ15:EA15"/>
    <mergeCell ref="EB15:ES15"/>
    <mergeCell ref="ET15:FK15"/>
    <mergeCell ref="A16:BY16"/>
    <mergeCell ref="BZ16:CF16"/>
    <mergeCell ref="CG16:CQ16"/>
    <mergeCell ref="CR16:DI16"/>
    <mergeCell ref="DJ16:EA16"/>
    <mergeCell ref="EB16:ES16"/>
    <mergeCell ref="ET16:FK16"/>
    <mergeCell ref="ET17:FK17"/>
    <mergeCell ref="ET18:FK18"/>
    <mergeCell ref="ET19:FK19"/>
    <mergeCell ref="ET20:FK20"/>
    <mergeCell ref="A19:BY19"/>
    <mergeCell ref="BZ19:CF19"/>
    <mergeCell ref="CG19:CQ19"/>
    <mergeCell ref="CR19:DI19"/>
    <mergeCell ref="DJ19:EA19"/>
    <mergeCell ref="EB19:ES19"/>
    <mergeCell ref="EB20:ES20"/>
    <mergeCell ref="A18:BY18"/>
    <mergeCell ref="A17:BY17"/>
    <mergeCell ref="BZ17:CF17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BZ25:CF26"/>
    <mergeCell ref="CG25:CQ26"/>
    <mergeCell ref="CR25:DI2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DJ27:EA27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6:FK36"/>
    <mergeCell ref="CG36:CQ36"/>
    <mergeCell ref="CR36:DI36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76:BY76"/>
    <mergeCell ref="BZ76:CF76"/>
    <mergeCell ref="CG76:CQ76"/>
    <mergeCell ref="CR76:DI76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ET76:FK76"/>
    <mergeCell ref="A75:BY75"/>
    <mergeCell ref="BZ75:CF75"/>
    <mergeCell ref="DJ79:EA79"/>
    <mergeCell ref="EB79:ES79"/>
    <mergeCell ref="ET79:FK79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A77:BY77"/>
    <mergeCell ref="BZ77:CF78"/>
    <mergeCell ref="DJ76:EA76"/>
    <mergeCell ref="EB76:ES76"/>
    <mergeCell ref="CG75:CQ75"/>
    <mergeCell ref="CR75:DI75"/>
    <mergeCell ref="DJ75:EA75"/>
    <mergeCell ref="EB75:ES75"/>
    <mergeCell ref="CG77:CQ78"/>
    <mergeCell ref="CR77:DI78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BZ80:CF80"/>
    <mergeCell ref="CG80:CQ80"/>
    <mergeCell ref="CR80:DI80"/>
    <mergeCell ref="DJ80:EA80"/>
    <mergeCell ref="EB80:ES80"/>
    <mergeCell ref="ET80:FK80"/>
    <mergeCell ref="EB82:ES82"/>
    <mergeCell ref="FM83:GD83"/>
    <mergeCell ref="A82:BY82"/>
    <mergeCell ref="BZ84:CF84"/>
    <mergeCell ref="CG84:CQ84"/>
    <mergeCell ref="CR84:DI84"/>
    <mergeCell ref="DJ84:EA84"/>
    <mergeCell ref="EB84:ES84"/>
    <mergeCell ref="ET82:FK82"/>
    <mergeCell ref="BZ82:CF82"/>
    <mergeCell ref="A83:BY83"/>
    <mergeCell ref="CG82:CQ82"/>
    <mergeCell ref="CR82:DI82"/>
    <mergeCell ref="DJ82:EA82"/>
    <mergeCell ref="ET84:FK84"/>
    <mergeCell ref="ET85:FK85"/>
    <mergeCell ref="ET86:FK86"/>
    <mergeCell ref="EB86:ES86"/>
    <mergeCell ref="ET83:FK83"/>
    <mergeCell ref="A85:BY85"/>
    <mergeCell ref="BZ85:CF85"/>
    <mergeCell ref="CG85:CQ85"/>
    <mergeCell ref="CR85:DI85"/>
    <mergeCell ref="DJ85:EA85"/>
    <mergeCell ref="EB85:ES85"/>
    <mergeCell ref="A84:BY84"/>
    <mergeCell ref="BZ83:CF83"/>
    <mergeCell ref="CG83:CQ83"/>
    <mergeCell ref="CR83:DI83"/>
    <mergeCell ref="DJ83:EA83"/>
    <mergeCell ref="EB83:ES83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BZ91:CF92"/>
    <mergeCell ref="CG91:CQ92"/>
    <mergeCell ref="CR91:DI92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DJ93:EA93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EB102:ES102"/>
    <mergeCell ref="A107:BY107"/>
    <mergeCell ref="EB108:ES108"/>
    <mergeCell ref="EB103:ES104"/>
    <mergeCell ref="ET103:FK104"/>
    <mergeCell ref="ET105:FK105"/>
    <mergeCell ref="ET108:FK108"/>
    <mergeCell ref="A104:BY104"/>
    <mergeCell ref="A108:BY108"/>
    <mergeCell ref="BZ102:CF102"/>
    <mergeCell ref="CG102:CQ102"/>
    <mergeCell ref="CR102:DI102"/>
    <mergeCell ref="DJ102:EA102"/>
    <mergeCell ref="DJ105:EA105"/>
    <mergeCell ref="EB105:ES105"/>
    <mergeCell ref="CG108:CQ108"/>
    <mergeCell ref="CR108:DI108"/>
    <mergeCell ref="DJ108:EA108"/>
    <mergeCell ref="BZ108:CF108"/>
    <mergeCell ref="EB107:ES107"/>
    <mergeCell ref="ET107:FK107"/>
    <mergeCell ref="A105:BY105"/>
    <mergeCell ref="BZ105:CF105"/>
    <mergeCell ref="CG105:CQ105"/>
    <mergeCell ref="CR105:DI105"/>
    <mergeCell ref="CR109:DI109"/>
    <mergeCell ref="BZ111:CF111"/>
    <mergeCell ref="CG111:CQ111"/>
    <mergeCell ref="CR111:DI111"/>
    <mergeCell ref="EB109:ES109"/>
    <mergeCell ref="BZ107:CF107"/>
    <mergeCell ref="CG107:CQ107"/>
    <mergeCell ref="CR107:DI107"/>
    <mergeCell ref="DJ107:EA107"/>
    <mergeCell ref="DJ111:EA111"/>
    <mergeCell ref="EB111:ES111"/>
    <mergeCell ref="ET109:FK109"/>
    <mergeCell ref="DJ110:EA110"/>
    <mergeCell ref="EB110:ES110"/>
    <mergeCell ref="ET110:FK110"/>
    <mergeCell ref="DJ109:EA109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1:BY111"/>
    <mergeCell ref="A110:BY110"/>
    <mergeCell ref="BZ110:CF110"/>
    <mergeCell ref="CG110:CQ110"/>
    <mergeCell ref="CR110:DI110"/>
    <mergeCell ref="A109:BY109"/>
    <mergeCell ref="BZ109:CF109"/>
    <mergeCell ref="CG109:CQ109"/>
    <mergeCell ref="ET115:FK115"/>
    <mergeCell ref="A116:BY116"/>
    <mergeCell ref="BZ116:CF117"/>
    <mergeCell ref="CG116:CQ117"/>
    <mergeCell ref="CR116:DI117"/>
    <mergeCell ref="DJ116:EA117"/>
    <mergeCell ref="ET118:FK118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HN165"/>
  <sheetViews>
    <sheetView topLeftCell="AR61" zoomScaleNormal="100" zoomScaleSheetLayoutView="100" workbookViewId="0">
      <selection activeCell="DJ79" sqref="DJ79:EA79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96" width="0.85546875" style="1"/>
    <col min="197" max="197" width="5.7109375" style="1" customWidth="1"/>
    <col min="198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90" t="s">
        <v>237</v>
      </c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34"/>
      <c r="ED3" s="34"/>
      <c r="ET3" s="263" t="s">
        <v>16</v>
      </c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5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266" t="s">
        <v>162</v>
      </c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8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83" t="s">
        <v>242</v>
      </c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178">
        <v>20</v>
      </c>
      <c r="CR5" s="178"/>
      <c r="CS5" s="178"/>
      <c r="CT5" s="178"/>
      <c r="CU5" s="252" t="s">
        <v>251</v>
      </c>
      <c r="CV5" s="252"/>
      <c r="CW5" s="252"/>
      <c r="CX5" s="32" t="s">
        <v>29</v>
      </c>
      <c r="ER5" s="35" t="s">
        <v>18</v>
      </c>
      <c r="ET5" s="257" t="s">
        <v>243</v>
      </c>
      <c r="EU5" s="258"/>
      <c r="EV5" s="258"/>
      <c r="EW5" s="258"/>
      <c r="EX5" s="258"/>
      <c r="EY5" s="258"/>
      <c r="EZ5" s="258"/>
      <c r="FA5" s="258"/>
      <c r="FB5" s="258"/>
      <c r="FC5" s="258"/>
      <c r="FD5" s="258"/>
      <c r="FE5" s="258"/>
      <c r="FF5" s="258"/>
      <c r="FG5" s="258"/>
      <c r="FH5" s="258"/>
      <c r="FI5" s="258"/>
      <c r="FJ5" s="258"/>
      <c r="FK5" s="259"/>
    </row>
    <row r="6" spans="1:170" ht="13.5" customHeight="1">
      <c r="A6" s="5" t="s">
        <v>167</v>
      </c>
      <c r="AE6" s="179" t="s">
        <v>247</v>
      </c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R6" s="35" t="s">
        <v>19</v>
      </c>
      <c r="ET6" s="257" t="s">
        <v>244</v>
      </c>
      <c r="EU6" s="258"/>
      <c r="EV6" s="258"/>
      <c r="EW6" s="258"/>
      <c r="EX6" s="258"/>
      <c r="EY6" s="258"/>
      <c r="EZ6" s="258"/>
      <c r="FA6" s="258"/>
      <c r="FB6" s="258"/>
      <c r="FC6" s="258"/>
      <c r="FD6" s="258"/>
      <c r="FE6" s="258"/>
      <c r="FF6" s="258"/>
      <c r="FG6" s="258"/>
      <c r="FH6" s="258"/>
      <c r="FI6" s="258"/>
      <c r="FJ6" s="258"/>
      <c r="FK6" s="259"/>
    </row>
    <row r="7" spans="1:170" ht="13.5" customHeight="1">
      <c r="A7" s="5" t="s">
        <v>168</v>
      </c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T7" s="257"/>
      <c r="EU7" s="258"/>
      <c r="EV7" s="258"/>
      <c r="EW7" s="258"/>
      <c r="EX7" s="258"/>
      <c r="EY7" s="258"/>
      <c r="EZ7" s="258"/>
      <c r="FA7" s="258"/>
      <c r="FB7" s="258"/>
      <c r="FC7" s="258"/>
      <c r="FD7" s="258"/>
      <c r="FE7" s="258"/>
      <c r="FF7" s="258"/>
      <c r="FG7" s="258"/>
      <c r="FH7" s="258"/>
      <c r="FI7" s="258"/>
      <c r="FJ7" s="258"/>
      <c r="FK7" s="259"/>
    </row>
    <row r="8" spans="1:170" ht="13.5" customHeight="1">
      <c r="A8" s="5" t="s">
        <v>169</v>
      </c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R8" s="35" t="s">
        <v>20</v>
      </c>
      <c r="ET8" s="257" t="s">
        <v>245</v>
      </c>
      <c r="EU8" s="258"/>
      <c r="EV8" s="258"/>
      <c r="EW8" s="258"/>
      <c r="EX8" s="258"/>
      <c r="EY8" s="258"/>
      <c r="EZ8" s="258"/>
      <c r="FA8" s="258"/>
      <c r="FB8" s="258"/>
      <c r="FC8" s="258"/>
      <c r="FD8" s="258"/>
      <c r="FE8" s="258"/>
      <c r="FF8" s="258"/>
      <c r="FG8" s="258"/>
      <c r="FH8" s="258"/>
      <c r="FI8" s="258"/>
      <c r="FJ8" s="258"/>
      <c r="FK8" s="259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57"/>
      <c r="EU9" s="258"/>
      <c r="EV9" s="258"/>
      <c r="EW9" s="258"/>
      <c r="EX9" s="258"/>
      <c r="EY9" s="258"/>
      <c r="EZ9" s="258"/>
      <c r="FA9" s="258"/>
      <c r="FB9" s="258"/>
      <c r="FC9" s="258"/>
      <c r="FD9" s="258"/>
      <c r="FE9" s="258"/>
      <c r="FF9" s="258"/>
      <c r="FG9" s="258"/>
      <c r="FH9" s="258"/>
      <c r="FI9" s="258"/>
      <c r="FJ9" s="258"/>
      <c r="FK9" s="259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57" t="s">
        <v>246</v>
      </c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9"/>
    </row>
    <row r="11" spans="1:170" ht="14.1" customHeight="1">
      <c r="A11" s="10" t="s">
        <v>236</v>
      </c>
      <c r="ER11" s="35"/>
      <c r="ET11" s="257"/>
      <c r="EU11" s="258"/>
      <c r="EV11" s="258"/>
      <c r="EW11" s="258"/>
      <c r="EX11" s="258"/>
      <c r="EY11" s="258"/>
      <c r="EZ11" s="258"/>
      <c r="FA11" s="258"/>
      <c r="FB11" s="258"/>
      <c r="FC11" s="258"/>
      <c r="FD11" s="258"/>
      <c r="FE11" s="258"/>
      <c r="FF11" s="258"/>
      <c r="FG11" s="258"/>
      <c r="FH11" s="258"/>
      <c r="FI11" s="258"/>
      <c r="FJ11" s="258"/>
      <c r="FK11" s="259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60" t="s">
        <v>22</v>
      </c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2"/>
    </row>
    <row r="13" spans="1:170" ht="9" customHeight="1"/>
    <row r="14" spans="1:170" s="12" customFormat="1" ht="33" customHeight="1">
      <c r="A14" s="160" t="s">
        <v>136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1"/>
      <c r="BZ14" s="123" t="s">
        <v>137</v>
      </c>
      <c r="CA14" s="123"/>
      <c r="CB14" s="123"/>
      <c r="CC14" s="123"/>
      <c r="CD14" s="123"/>
      <c r="CE14" s="123"/>
      <c r="CF14" s="123"/>
      <c r="CG14" s="123" t="s">
        <v>173</v>
      </c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253" t="s">
        <v>174</v>
      </c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 t="s">
        <v>175</v>
      </c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 t="s">
        <v>2</v>
      </c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 t="s">
        <v>1</v>
      </c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6"/>
      <c r="FL14" s="39"/>
      <c r="FM14" s="39"/>
      <c r="FN14" s="39"/>
    </row>
    <row r="15" spans="1:170" s="13" customFormat="1" ht="12" customHeight="1" thickBot="1">
      <c r="A15" s="158">
        <v>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98">
        <v>2</v>
      </c>
      <c r="CA15" s="98"/>
      <c r="CB15" s="98"/>
      <c r="CC15" s="98"/>
      <c r="CD15" s="98"/>
      <c r="CE15" s="98"/>
      <c r="CF15" s="98"/>
      <c r="CG15" s="98">
        <v>3</v>
      </c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255">
        <v>4</v>
      </c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>
        <v>5</v>
      </c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>
        <v>6</v>
      </c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>
        <v>7</v>
      </c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69"/>
      <c r="FL15" s="40"/>
      <c r="FM15" s="40"/>
      <c r="FN15" s="40"/>
    </row>
    <row r="16" spans="1:170" ht="22.5" customHeight="1">
      <c r="A16" s="191" t="s">
        <v>176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2"/>
      <c r="BZ16" s="138" t="s">
        <v>0</v>
      </c>
      <c r="CA16" s="139"/>
      <c r="CB16" s="139"/>
      <c r="CC16" s="139"/>
      <c r="CD16" s="139"/>
      <c r="CE16" s="139"/>
      <c r="CF16" s="139"/>
      <c r="CG16" s="140">
        <v>100</v>
      </c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254">
        <f>CR17+CR18+CR19+CR20+CR24+CR32+CR38</f>
        <v>52976.2</v>
      </c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>
        <f>DJ17+DJ18+DJ19+DJ20+DJ24+DJ32+DJ38</f>
        <v>3033210.72</v>
      </c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83">
        <f>EB17+EB18+EB19+EB20+EB24+EB32+EB38</f>
        <v>0</v>
      </c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54">
        <f>SUM(CR16:ES16)</f>
        <v>3086186.9200000004</v>
      </c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70"/>
    </row>
    <row r="17" spans="1:167" ht="15" customHeight="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3"/>
      <c r="BZ17" s="65" t="s">
        <v>3</v>
      </c>
      <c r="CA17" s="66"/>
      <c r="CB17" s="66"/>
      <c r="CC17" s="66"/>
      <c r="CD17" s="66"/>
      <c r="CE17" s="66"/>
      <c r="CF17" s="66"/>
      <c r="CG17" s="97">
        <v>120</v>
      </c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33">
        <f>SUM(CR17:ES17)</f>
        <v>0</v>
      </c>
      <c r="EU17" s="233"/>
      <c r="EV17" s="233"/>
      <c r="EW17" s="233"/>
      <c r="EX17" s="233"/>
      <c r="EY17" s="233"/>
      <c r="EZ17" s="233"/>
      <c r="FA17" s="233"/>
      <c r="FB17" s="233"/>
      <c r="FC17" s="233"/>
      <c r="FD17" s="233"/>
      <c r="FE17" s="233"/>
      <c r="FF17" s="233"/>
      <c r="FG17" s="233"/>
      <c r="FH17" s="233"/>
      <c r="FI17" s="233"/>
      <c r="FJ17" s="233"/>
      <c r="FK17" s="234"/>
    </row>
    <row r="18" spans="1:167" ht="15" customHeight="1">
      <c r="A18" s="162" t="s">
        <v>177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3"/>
      <c r="BZ18" s="65" t="s">
        <v>4</v>
      </c>
      <c r="CA18" s="66"/>
      <c r="CB18" s="66"/>
      <c r="CC18" s="66"/>
      <c r="CD18" s="66"/>
      <c r="CE18" s="66"/>
      <c r="CF18" s="66"/>
      <c r="CG18" s="97">
        <v>130</v>
      </c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0">
        <f>336730.5</f>
        <v>336730.5</v>
      </c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33">
        <f>SUM(CR18:ES18)</f>
        <v>336730.5</v>
      </c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4"/>
    </row>
    <row r="19" spans="1:167" ht="15" customHeight="1">
      <c r="A19" s="162" t="s">
        <v>178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3"/>
      <c r="BZ19" s="65" t="s">
        <v>5</v>
      </c>
      <c r="CA19" s="66"/>
      <c r="CB19" s="66"/>
      <c r="CC19" s="66"/>
      <c r="CD19" s="66"/>
      <c r="CE19" s="66"/>
      <c r="CF19" s="66"/>
      <c r="CG19" s="97">
        <v>140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33">
        <f>SUM(CR19:ES19)</f>
        <v>0</v>
      </c>
      <c r="EU19" s="233"/>
      <c r="EV19" s="233"/>
      <c r="EW19" s="233"/>
      <c r="EX19" s="233"/>
      <c r="EY19" s="233"/>
      <c r="EZ19" s="233"/>
      <c r="FA19" s="233"/>
      <c r="FB19" s="233"/>
      <c r="FC19" s="233"/>
      <c r="FD19" s="233"/>
      <c r="FE19" s="233"/>
      <c r="FF19" s="233"/>
      <c r="FG19" s="233"/>
      <c r="FH19" s="233"/>
      <c r="FI19" s="233"/>
      <c r="FJ19" s="233"/>
      <c r="FK19" s="234"/>
    </row>
    <row r="20" spans="1:167" ht="15" customHeight="1">
      <c r="A20" s="162" t="s">
        <v>145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3"/>
      <c r="BZ20" s="65" t="s">
        <v>6</v>
      </c>
      <c r="CA20" s="66"/>
      <c r="CB20" s="66"/>
      <c r="CC20" s="66"/>
      <c r="CD20" s="66"/>
      <c r="CE20" s="66"/>
      <c r="CF20" s="66"/>
      <c r="CG20" s="97">
        <v>150</v>
      </c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33">
        <f>DJ21+DJ23</f>
        <v>0</v>
      </c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  <c r="DZ20" s="233"/>
      <c r="EA20" s="233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33">
        <f>SUM(CR20:ES20)</f>
        <v>0</v>
      </c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4"/>
    </row>
    <row r="21" spans="1:167" ht="12" customHeight="1">
      <c r="A21" s="164" t="s">
        <v>23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5"/>
      <c r="BZ21" s="79" t="s">
        <v>7</v>
      </c>
      <c r="CA21" s="80"/>
      <c r="CB21" s="80"/>
      <c r="CC21" s="80"/>
      <c r="CD21" s="80"/>
      <c r="CE21" s="80"/>
      <c r="CF21" s="81"/>
      <c r="CG21" s="73">
        <v>152</v>
      </c>
      <c r="CH21" s="74"/>
      <c r="CI21" s="74"/>
      <c r="CJ21" s="74"/>
      <c r="CK21" s="74"/>
      <c r="CL21" s="74"/>
      <c r="CM21" s="74"/>
      <c r="CN21" s="74"/>
      <c r="CO21" s="74"/>
      <c r="CP21" s="74"/>
      <c r="CQ21" s="75"/>
      <c r="CR21" s="271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3"/>
      <c r="DJ21" s="235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7"/>
      <c r="EB21" s="271"/>
      <c r="EC21" s="272"/>
      <c r="ED21" s="272"/>
      <c r="EE21" s="272"/>
      <c r="EF21" s="272"/>
      <c r="EG21" s="272"/>
      <c r="EH21" s="272"/>
      <c r="EI21" s="272"/>
      <c r="EJ21" s="272"/>
      <c r="EK21" s="272"/>
      <c r="EL21" s="272"/>
      <c r="EM21" s="272"/>
      <c r="EN21" s="272"/>
      <c r="EO21" s="272"/>
      <c r="EP21" s="272"/>
      <c r="EQ21" s="272"/>
      <c r="ER21" s="272"/>
      <c r="ES21" s="273"/>
      <c r="ET21" s="241">
        <f>SUM(CR21:ES22)</f>
        <v>0</v>
      </c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3"/>
    </row>
    <row r="22" spans="1:167" ht="22.5" customHeight="1">
      <c r="A22" s="142" t="s">
        <v>158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3"/>
      <c r="BZ22" s="82"/>
      <c r="CA22" s="83"/>
      <c r="CB22" s="83"/>
      <c r="CC22" s="83"/>
      <c r="CD22" s="83"/>
      <c r="CE22" s="83"/>
      <c r="CF22" s="84"/>
      <c r="CG22" s="76"/>
      <c r="CH22" s="77"/>
      <c r="CI22" s="77"/>
      <c r="CJ22" s="77"/>
      <c r="CK22" s="77"/>
      <c r="CL22" s="77"/>
      <c r="CM22" s="77"/>
      <c r="CN22" s="77"/>
      <c r="CO22" s="77"/>
      <c r="CP22" s="77"/>
      <c r="CQ22" s="78"/>
      <c r="CR22" s="274"/>
      <c r="CS22" s="275"/>
      <c r="CT22" s="275"/>
      <c r="CU22" s="275"/>
      <c r="CV22" s="275"/>
      <c r="CW22" s="275"/>
      <c r="CX22" s="275"/>
      <c r="CY22" s="275"/>
      <c r="CZ22" s="275"/>
      <c r="DA22" s="275"/>
      <c r="DB22" s="275"/>
      <c r="DC22" s="275"/>
      <c r="DD22" s="275"/>
      <c r="DE22" s="275"/>
      <c r="DF22" s="275"/>
      <c r="DG22" s="275"/>
      <c r="DH22" s="275"/>
      <c r="DI22" s="276"/>
      <c r="DJ22" s="238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40"/>
      <c r="EB22" s="274"/>
      <c r="EC22" s="275"/>
      <c r="ED22" s="275"/>
      <c r="EE22" s="275"/>
      <c r="EF22" s="275"/>
      <c r="EG22" s="275"/>
      <c r="EH22" s="275"/>
      <c r="EI22" s="275"/>
      <c r="EJ22" s="275"/>
      <c r="EK22" s="275"/>
      <c r="EL22" s="275"/>
      <c r="EM22" s="275"/>
      <c r="EN22" s="275"/>
      <c r="EO22" s="275"/>
      <c r="EP22" s="275"/>
      <c r="EQ22" s="275"/>
      <c r="ER22" s="275"/>
      <c r="ES22" s="276"/>
      <c r="ET22" s="244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6"/>
    </row>
    <row r="23" spans="1:167" ht="12" customHeight="1">
      <c r="A23" s="144" t="s">
        <v>146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5"/>
      <c r="BZ23" s="65" t="s">
        <v>8</v>
      </c>
      <c r="CA23" s="66"/>
      <c r="CB23" s="66"/>
      <c r="CC23" s="66"/>
      <c r="CD23" s="66"/>
      <c r="CE23" s="66"/>
      <c r="CF23" s="66"/>
      <c r="CG23" s="97">
        <v>153</v>
      </c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33">
        <f>SUM(CR23:ES23)</f>
        <v>0</v>
      </c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3"/>
      <c r="FF23" s="233"/>
      <c r="FG23" s="233"/>
      <c r="FH23" s="233"/>
      <c r="FI23" s="233"/>
      <c r="FJ23" s="233"/>
      <c r="FK23" s="234"/>
    </row>
    <row r="24" spans="1:167" ht="15" customHeight="1">
      <c r="A24" s="162" t="s">
        <v>140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3"/>
      <c r="BZ24" s="65" t="s">
        <v>9</v>
      </c>
      <c r="CA24" s="66"/>
      <c r="CB24" s="66"/>
      <c r="CC24" s="66"/>
      <c r="CD24" s="66"/>
      <c r="CE24" s="66"/>
      <c r="CF24" s="66"/>
      <c r="CG24" s="97">
        <v>170</v>
      </c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233">
        <f>CR25+CR27+CR31</f>
        <v>0</v>
      </c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>
        <f>DJ25+DJ27+DJ31</f>
        <v>0</v>
      </c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33">
        <f>SUM(CR24:ES24)</f>
        <v>0</v>
      </c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4"/>
    </row>
    <row r="25" spans="1:167" ht="12" customHeight="1">
      <c r="A25" s="164" t="s">
        <v>23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5"/>
      <c r="BZ25" s="79" t="s">
        <v>10</v>
      </c>
      <c r="CA25" s="80"/>
      <c r="CB25" s="80"/>
      <c r="CC25" s="80"/>
      <c r="CD25" s="80"/>
      <c r="CE25" s="80"/>
      <c r="CF25" s="81"/>
      <c r="CG25" s="73">
        <v>171</v>
      </c>
      <c r="CH25" s="74"/>
      <c r="CI25" s="74"/>
      <c r="CJ25" s="74"/>
      <c r="CK25" s="74"/>
      <c r="CL25" s="74"/>
      <c r="CM25" s="74"/>
      <c r="CN25" s="74"/>
      <c r="CO25" s="74"/>
      <c r="CP25" s="74"/>
      <c r="CQ25" s="75"/>
      <c r="CR25" s="235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7"/>
      <c r="DJ25" s="235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36"/>
      <c r="DX25" s="236"/>
      <c r="DY25" s="236"/>
      <c r="DZ25" s="236"/>
      <c r="EA25" s="237"/>
      <c r="EB25" s="271"/>
      <c r="EC25" s="272"/>
      <c r="ED25" s="272"/>
      <c r="EE25" s="272"/>
      <c r="EF25" s="272"/>
      <c r="EG25" s="272"/>
      <c r="EH25" s="272"/>
      <c r="EI25" s="272"/>
      <c r="EJ25" s="272"/>
      <c r="EK25" s="272"/>
      <c r="EL25" s="272"/>
      <c r="EM25" s="272"/>
      <c r="EN25" s="272"/>
      <c r="EO25" s="272"/>
      <c r="EP25" s="272"/>
      <c r="EQ25" s="272"/>
      <c r="ER25" s="272"/>
      <c r="ES25" s="273"/>
      <c r="ET25" s="241">
        <f>SUM(CR25:ES26)</f>
        <v>0</v>
      </c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3"/>
    </row>
    <row r="26" spans="1:167" ht="12" customHeight="1">
      <c r="A26" s="142" t="s">
        <v>24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3"/>
      <c r="BZ26" s="82"/>
      <c r="CA26" s="83"/>
      <c r="CB26" s="83"/>
      <c r="CC26" s="83"/>
      <c r="CD26" s="83"/>
      <c r="CE26" s="83"/>
      <c r="CF26" s="84"/>
      <c r="CG26" s="76"/>
      <c r="CH26" s="77"/>
      <c r="CI26" s="77"/>
      <c r="CJ26" s="77"/>
      <c r="CK26" s="77"/>
      <c r="CL26" s="77"/>
      <c r="CM26" s="77"/>
      <c r="CN26" s="77"/>
      <c r="CO26" s="77"/>
      <c r="CP26" s="77"/>
      <c r="CQ26" s="78"/>
      <c r="CR26" s="238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40"/>
      <c r="DJ26" s="238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40"/>
      <c r="EB26" s="274"/>
      <c r="EC26" s="275"/>
      <c r="ED26" s="275"/>
      <c r="EE26" s="275"/>
      <c r="EF26" s="275"/>
      <c r="EG26" s="275"/>
      <c r="EH26" s="275"/>
      <c r="EI26" s="275"/>
      <c r="EJ26" s="275"/>
      <c r="EK26" s="275"/>
      <c r="EL26" s="275"/>
      <c r="EM26" s="275"/>
      <c r="EN26" s="275"/>
      <c r="EO26" s="275"/>
      <c r="EP26" s="275"/>
      <c r="EQ26" s="275"/>
      <c r="ER26" s="275"/>
      <c r="ES26" s="276"/>
      <c r="ET26" s="244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6"/>
    </row>
    <row r="27" spans="1:167" ht="12" customHeight="1">
      <c r="A27" s="144" t="s">
        <v>25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5"/>
      <c r="BZ27" s="65" t="s">
        <v>11</v>
      </c>
      <c r="CA27" s="66"/>
      <c r="CB27" s="66"/>
      <c r="CC27" s="66"/>
      <c r="CD27" s="66"/>
      <c r="CE27" s="66"/>
      <c r="CF27" s="66"/>
      <c r="CG27" s="97">
        <v>172</v>
      </c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/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33">
        <f>SUM(CR27:ES27)</f>
        <v>0</v>
      </c>
      <c r="EU27" s="233"/>
      <c r="EV27" s="233"/>
      <c r="EW27" s="233"/>
      <c r="EX27" s="233"/>
      <c r="EY27" s="233"/>
      <c r="EZ27" s="233"/>
      <c r="FA27" s="233"/>
      <c r="FB27" s="233"/>
      <c r="FC27" s="233"/>
      <c r="FD27" s="233"/>
      <c r="FE27" s="233"/>
      <c r="FF27" s="233"/>
      <c r="FG27" s="233"/>
      <c r="FH27" s="233"/>
      <c r="FI27" s="233"/>
      <c r="FJ27" s="233"/>
      <c r="FK27" s="234"/>
    </row>
    <row r="28" spans="1:167" ht="12" customHeight="1">
      <c r="A28" s="164" t="s">
        <v>180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5"/>
      <c r="BZ28" s="79" t="s">
        <v>12</v>
      </c>
      <c r="CA28" s="80"/>
      <c r="CB28" s="80"/>
      <c r="CC28" s="80"/>
      <c r="CD28" s="80"/>
      <c r="CE28" s="80"/>
      <c r="CF28" s="81"/>
      <c r="CG28" s="73">
        <v>172</v>
      </c>
      <c r="CH28" s="74"/>
      <c r="CI28" s="74"/>
      <c r="CJ28" s="74"/>
      <c r="CK28" s="74"/>
      <c r="CL28" s="74"/>
      <c r="CM28" s="74"/>
      <c r="CN28" s="74"/>
      <c r="CO28" s="74"/>
      <c r="CP28" s="74"/>
      <c r="CQ28" s="75"/>
      <c r="CR28" s="235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7"/>
      <c r="DJ28" s="235"/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36"/>
      <c r="DX28" s="236"/>
      <c r="DY28" s="236"/>
      <c r="DZ28" s="236"/>
      <c r="EA28" s="237"/>
      <c r="EB28" s="271"/>
      <c r="EC28" s="272"/>
      <c r="ED28" s="272"/>
      <c r="EE28" s="272"/>
      <c r="EF28" s="272"/>
      <c r="EG28" s="272"/>
      <c r="EH28" s="272"/>
      <c r="EI28" s="272"/>
      <c r="EJ28" s="272"/>
      <c r="EK28" s="272"/>
      <c r="EL28" s="272"/>
      <c r="EM28" s="272"/>
      <c r="EN28" s="272"/>
      <c r="EO28" s="272"/>
      <c r="EP28" s="272"/>
      <c r="EQ28" s="272"/>
      <c r="ER28" s="272"/>
      <c r="ES28" s="273"/>
      <c r="ET28" s="241">
        <f>SUM(CR28:ES29)</f>
        <v>0</v>
      </c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3"/>
    </row>
    <row r="29" spans="1:167" ht="12" customHeight="1">
      <c r="A29" s="166" t="s">
        <v>181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82"/>
      <c r="CA29" s="83"/>
      <c r="CB29" s="83"/>
      <c r="CC29" s="83"/>
      <c r="CD29" s="83"/>
      <c r="CE29" s="83"/>
      <c r="CF29" s="84"/>
      <c r="CG29" s="76"/>
      <c r="CH29" s="77"/>
      <c r="CI29" s="77"/>
      <c r="CJ29" s="77"/>
      <c r="CK29" s="77"/>
      <c r="CL29" s="77"/>
      <c r="CM29" s="77"/>
      <c r="CN29" s="77"/>
      <c r="CO29" s="77"/>
      <c r="CP29" s="77"/>
      <c r="CQ29" s="78"/>
      <c r="CR29" s="238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40"/>
      <c r="DJ29" s="238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40"/>
      <c r="EB29" s="274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6"/>
      <c r="ET29" s="244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6"/>
    </row>
    <row r="30" spans="1:167" ht="12" customHeight="1">
      <c r="A30" s="170" t="s">
        <v>182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1"/>
      <c r="BZ30" s="172" t="s">
        <v>183</v>
      </c>
      <c r="CA30" s="173"/>
      <c r="CB30" s="173"/>
      <c r="CC30" s="173"/>
      <c r="CD30" s="173"/>
      <c r="CE30" s="173"/>
      <c r="CF30" s="174"/>
      <c r="CG30" s="175">
        <v>172</v>
      </c>
      <c r="CH30" s="176"/>
      <c r="CI30" s="176"/>
      <c r="CJ30" s="176"/>
      <c r="CK30" s="176"/>
      <c r="CL30" s="176"/>
      <c r="CM30" s="176"/>
      <c r="CN30" s="176"/>
      <c r="CO30" s="176"/>
      <c r="CP30" s="176"/>
      <c r="CQ30" s="118"/>
      <c r="CR30" s="277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9"/>
      <c r="DJ30" s="280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2"/>
      <c r="EB30" s="277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279"/>
      <c r="ET30" s="233">
        <f>SUM(CR30:ES30)</f>
        <v>0</v>
      </c>
      <c r="EU30" s="233"/>
      <c r="EV30" s="233"/>
      <c r="EW30" s="233"/>
      <c r="EX30" s="233"/>
      <c r="EY30" s="233"/>
      <c r="EZ30" s="233"/>
      <c r="FA30" s="233"/>
      <c r="FB30" s="233"/>
      <c r="FC30" s="233"/>
      <c r="FD30" s="233"/>
      <c r="FE30" s="233"/>
      <c r="FF30" s="233"/>
      <c r="FG30" s="233"/>
      <c r="FH30" s="233"/>
      <c r="FI30" s="233"/>
      <c r="FJ30" s="233"/>
      <c r="FK30" s="234"/>
    </row>
    <row r="31" spans="1:167" ht="12" customHeight="1">
      <c r="A31" s="144" t="s">
        <v>138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5"/>
      <c r="BZ31" s="65" t="s">
        <v>179</v>
      </c>
      <c r="CA31" s="66"/>
      <c r="CB31" s="66"/>
      <c r="CC31" s="66"/>
      <c r="CD31" s="66"/>
      <c r="CE31" s="66"/>
      <c r="CF31" s="66"/>
      <c r="CG31" s="97">
        <v>173</v>
      </c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33">
        <f>SUM(CR31:ES31)</f>
        <v>0</v>
      </c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4"/>
    </row>
    <row r="32" spans="1:167" ht="15" customHeight="1">
      <c r="A32" s="162" t="s">
        <v>26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3"/>
      <c r="BZ32" s="65" t="s">
        <v>13</v>
      </c>
      <c r="CA32" s="66"/>
      <c r="CB32" s="66"/>
      <c r="CC32" s="66"/>
      <c r="CD32" s="66"/>
      <c r="CE32" s="66"/>
      <c r="CF32" s="66"/>
      <c r="CG32" s="97">
        <v>180</v>
      </c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233">
        <f>CR33+CR35+CR36+CR37</f>
        <v>52976.2</v>
      </c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>
        <f>DJ33+DJ35+DJ36+DJ37</f>
        <v>2696480.22</v>
      </c>
      <c r="DK32" s="233"/>
      <c r="DL32" s="233"/>
      <c r="DM32" s="233"/>
      <c r="DN32" s="233"/>
      <c r="DO32" s="233"/>
      <c r="DP32" s="233"/>
      <c r="DQ32" s="233"/>
      <c r="DR32" s="233"/>
      <c r="DS32" s="233"/>
      <c r="DT32" s="233"/>
      <c r="DU32" s="233"/>
      <c r="DV32" s="233"/>
      <c r="DW32" s="233"/>
      <c r="DX32" s="233"/>
      <c r="DY32" s="233"/>
      <c r="DZ32" s="233"/>
      <c r="EA32" s="233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33">
        <f>SUM(CR32:ES32)</f>
        <v>2749456.4200000004</v>
      </c>
      <c r="EU32" s="233"/>
      <c r="EV32" s="233"/>
      <c r="EW32" s="233"/>
      <c r="EX32" s="233"/>
      <c r="EY32" s="233"/>
      <c r="EZ32" s="233"/>
      <c r="FA32" s="233"/>
      <c r="FB32" s="233"/>
      <c r="FC32" s="233"/>
      <c r="FD32" s="233"/>
      <c r="FE32" s="233"/>
      <c r="FF32" s="233"/>
      <c r="FG32" s="233"/>
      <c r="FH32" s="233"/>
      <c r="FI32" s="233"/>
      <c r="FJ32" s="233"/>
      <c r="FK32" s="234"/>
    </row>
    <row r="33" spans="1:203" ht="12" customHeight="1">
      <c r="A33" s="164" t="s">
        <v>23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5"/>
      <c r="BZ33" s="79" t="s">
        <v>184</v>
      </c>
      <c r="CA33" s="80"/>
      <c r="CB33" s="80"/>
      <c r="CC33" s="80"/>
      <c r="CD33" s="80"/>
      <c r="CE33" s="80"/>
      <c r="CF33" s="81"/>
      <c r="CG33" s="73">
        <v>180</v>
      </c>
      <c r="CH33" s="74"/>
      <c r="CI33" s="74"/>
      <c r="CJ33" s="74"/>
      <c r="CK33" s="74"/>
      <c r="CL33" s="74"/>
      <c r="CM33" s="74"/>
      <c r="CN33" s="74"/>
      <c r="CO33" s="74"/>
      <c r="CP33" s="74"/>
      <c r="CQ33" s="75"/>
      <c r="CR33" s="271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72"/>
      <c r="DI33" s="273"/>
      <c r="DJ33" s="235">
        <v>2696480.22</v>
      </c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7"/>
      <c r="EB33" s="271"/>
      <c r="EC33" s="272"/>
      <c r="ED33" s="272"/>
      <c r="EE33" s="272"/>
      <c r="EF33" s="272"/>
      <c r="EG33" s="272"/>
      <c r="EH33" s="272"/>
      <c r="EI33" s="272"/>
      <c r="EJ33" s="272"/>
      <c r="EK33" s="272"/>
      <c r="EL33" s="272"/>
      <c r="EM33" s="272"/>
      <c r="EN33" s="272"/>
      <c r="EO33" s="272"/>
      <c r="EP33" s="272"/>
      <c r="EQ33" s="272"/>
      <c r="ER33" s="272"/>
      <c r="ES33" s="273"/>
      <c r="ET33" s="241">
        <f>SUM(CR33:ES34)</f>
        <v>2696480.22</v>
      </c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3"/>
      <c r="FL33" s="219" t="s">
        <v>267</v>
      </c>
      <c r="FM33" s="220"/>
      <c r="FN33" s="220"/>
      <c r="FO33" s="220"/>
      <c r="FP33" s="220"/>
      <c r="FQ33" s="220"/>
      <c r="FR33" s="220"/>
      <c r="FS33" s="220"/>
      <c r="FT33" s="220"/>
      <c r="FU33" s="220"/>
      <c r="FV33" s="220"/>
      <c r="FW33" s="220"/>
      <c r="FX33" s="220"/>
      <c r="FY33" s="220"/>
      <c r="FZ33" s="220"/>
      <c r="GA33" s="220"/>
      <c r="GB33" s="220"/>
      <c r="GC33" s="221"/>
      <c r="GD33" s="301" t="s">
        <v>273</v>
      </c>
      <c r="GE33" s="302"/>
      <c r="GF33" s="302"/>
      <c r="GG33" s="302"/>
      <c r="GH33" s="302"/>
      <c r="GI33" s="302"/>
      <c r="GJ33" s="302"/>
      <c r="GK33" s="302"/>
      <c r="GL33" s="302"/>
      <c r="GM33" s="302"/>
      <c r="GN33" s="302"/>
      <c r="GO33" s="302"/>
      <c r="GP33" s="302"/>
      <c r="GQ33" s="302"/>
      <c r="GR33" s="302"/>
      <c r="GS33" s="302"/>
      <c r="GT33" s="302"/>
      <c r="GU33" s="303"/>
    </row>
    <row r="34" spans="1:203" ht="12" customHeight="1">
      <c r="A34" s="142" t="s">
        <v>188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3"/>
      <c r="BZ34" s="82"/>
      <c r="CA34" s="83"/>
      <c r="CB34" s="83"/>
      <c r="CC34" s="83"/>
      <c r="CD34" s="83"/>
      <c r="CE34" s="83"/>
      <c r="CF34" s="84"/>
      <c r="CG34" s="76"/>
      <c r="CH34" s="77"/>
      <c r="CI34" s="77"/>
      <c r="CJ34" s="77"/>
      <c r="CK34" s="77"/>
      <c r="CL34" s="77"/>
      <c r="CM34" s="77"/>
      <c r="CN34" s="77"/>
      <c r="CO34" s="77"/>
      <c r="CP34" s="77"/>
      <c r="CQ34" s="78"/>
      <c r="CR34" s="274"/>
      <c r="CS34" s="275"/>
      <c r="CT34" s="275"/>
      <c r="CU34" s="275"/>
      <c r="CV34" s="275"/>
      <c r="CW34" s="275"/>
      <c r="CX34" s="275"/>
      <c r="CY34" s="275"/>
      <c r="CZ34" s="275"/>
      <c r="DA34" s="275"/>
      <c r="DB34" s="275"/>
      <c r="DC34" s="275"/>
      <c r="DD34" s="275"/>
      <c r="DE34" s="275"/>
      <c r="DF34" s="275"/>
      <c r="DG34" s="275"/>
      <c r="DH34" s="275"/>
      <c r="DI34" s="276"/>
      <c r="DJ34" s="238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40"/>
      <c r="EB34" s="274"/>
      <c r="EC34" s="275"/>
      <c r="ED34" s="275"/>
      <c r="EE34" s="275"/>
      <c r="EF34" s="275"/>
      <c r="EG34" s="275"/>
      <c r="EH34" s="275"/>
      <c r="EI34" s="275"/>
      <c r="EJ34" s="275"/>
      <c r="EK34" s="275"/>
      <c r="EL34" s="275"/>
      <c r="EM34" s="275"/>
      <c r="EN34" s="275"/>
      <c r="EO34" s="275"/>
      <c r="EP34" s="275"/>
      <c r="EQ34" s="275"/>
      <c r="ER34" s="275"/>
      <c r="ES34" s="276"/>
      <c r="ET34" s="244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6"/>
      <c r="FL34" s="222"/>
      <c r="FM34" s="223"/>
      <c r="FN34" s="223"/>
      <c r="FO34" s="223"/>
      <c r="FP34" s="223"/>
      <c r="FQ34" s="223"/>
      <c r="FR34" s="223"/>
      <c r="FS34" s="223"/>
      <c r="FT34" s="223"/>
      <c r="FU34" s="223"/>
      <c r="FV34" s="223"/>
      <c r="FW34" s="223"/>
      <c r="FX34" s="223"/>
      <c r="FY34" s="223"/>
      <c r="FZ34" s="223"/>
      <c r="GA34" s="223"/>
      <c r="GB34" s="223"/>
      <c r="GC34" s="224"/>
      <c r="GD34" s="304"/>
      <c r="GE34" s="305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6"/>
    </row>
    <row r="35" spans="1:203" ht="12" customHeight="1">
      <c r="A35" s="144" t="s">
        <v>189</v>
      </c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5"/>
      <c r="BZ35" s="65" t="s">
        <v>185</v>
      </c>
      <c r="CA35" s="66"/>
      <c r="CB35" s="66"/>
      <c r="CC35" s="66"/>
      <c r="CD35" s="66"/>
      <c r="CE35" s="66"/>
      <c r="CF35" s="66"/>
      <c r="CG35" s="97">
        <v>180</v>
      </c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250">
        <v>52976.2</v>
      </c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33">
        <f>SUM(CR35:ES35)</f>
        <v>52976.2</v>
      </c>
      <c r="EU35" s="233"/>
      <c r="EV35" s="233"/>
      <c r="EW35" s="233"/>
      <c r="EX35" s="233"/>
      <c r="EY35" s="233"/>
      <c r="EZ35" s="233"/>
      <c r="FA35" s="233"/>
      <c r="FB35" s="233"/>
      <c r="FC35" s="233"/>
      <c r="FD35" s="233"/>
      <c r="FE35" s="233"/>
      <c r="FF35" s="233"/>
      <c r="FG35" s="233"/>
      <c r="FH35" s="233"/>
      <c r="FI35" s="233"/>
      <c r="FJ35" s="233"/>
      <c r="FK35" s="234"/>
    </row>
    <row r="36" spans="1:203" ht="12" customHeight="1">
      <c r="A36" s="144" t="s">
        <v>190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5"/>
      <c r="BZ36" s="65" t="s">
        <v>186</v>
      </c>
      <c r="CA36" s="66"/>
      <c r="CB36" s="66"/>
      <c r="CC36" s="66"/>
      <c r="CD36" s="66"/>
      <c r="CE36" s="66"/>
      <c r="CF36" s="66"/>
      <c r="CG36" s="97">
        <v>180</v>
      </c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33">
        <f>SUM(CR36:ES36)</f>
        <v>0</v>
      </c>
      <c r="EU36" s="233"/>
      <c r="EV36" s="233"/>
      <c r="EW36" s="233"/>
      <c r="EX36" s="233"/>
      <c r="EY36" s="233"/>
      <c r="EZ36" s="233"/>
      <c r="FA36" s="233"/>
      <c r="FB36" s="233"/>
      <c r="FC36" s="233"/>
      <c r="FD36" s="233"/>
      <c r="FE36" s="233"/>
      <c r="FF36" s="233"/>
      <c r="FG36" s="233"/>
      <c r="FH36" s="233"/>
      <c r="FI36" s="233"/>
      <c r="FJ36" s="233"/>
      <c r="FK36" s="234"/>
    </row>
    <row r="37" spans="1:203" ht="12" customHeight="1">
      <c r="A37" s="144" t="s">
        <v>191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5"/>
      <c r="BZ37" s="65" t="s">
        <v>187</v>
      </c>
      <c r="CA37" s="66"/>
      <c r="CB37" s="66"/>
      <c r="CC37" s="66"/>
      <c r="CD37" s="66"/>
      <c r="CE37" s="66"/>
      <c r="CF37" s="66"/>
      <c r="CG37" s="97">
        <v>180</v>
      </c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0">
        <f>-5469.97+5469.97</f>
        <v>0</v>
      </c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33">
        <f>SUM(CR37:ES37)</f>
        <v>0</v>
      </c>
      <c r="EU37" s="233"/>
      <c r="EV37" s="233"/>
      <c r="EW37" s="233"/>
      <c r="EX37" s="233"/>
      <c r="EY37" s="233"/>
      <c r="EZ37" s="233"/>
      <c r="FA37" s="233"/>
      <c r="FB37" s="233"/>
      <c r="FC37" s="233"/>
      <c r="FD37" s="233"/>
      <c r="FE37" s="233"/>
      <c r="FF37" s="233"/>
      <c r="FG37" s="233"/>
      <c r="FH37" s="233"/>
      <c r="FI37" s="233"/>
      <c r="FJ37" s="233"/>
      <c r="FK37" s="234"/>
    </row>
    <row r="38" spans="1:203" ht="15" customHeight="1">
      <c r="A38" s="168" t="s">
        <v>27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9"/>
      <c r="BZ38" s="65" t="s">
        <v>14</v>
      </c>
      <c r="CA38" s="66"/>
      <c r="CB38" s="66"/>
      <c r="CC38" s="66"/>
      <c r="CD38" s="66"/>
      <c r="CE38" s="66"/>
      <c r="CF38" s="66"/>
      <c r="CG38" s="97">
        <v>130</v>
      </c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33">
        <f>SUM(CR38:ES38)</f>
        <v>0</v>
      </c>
      <c r="EU38" s="233"/>
      <c r="EV38" s="233"/>
      <c r="EW38" s="233"/>
      <c r="EX38" s="233"/>
      <c r="EY38" s="233"/>
      <c r="EZ38" s="233"/>
      <c r="FA38" s="233"/>
      <c r="FB38" s="233"/>
      <c r="FC38" s="233"/>
      <c r="FD38" s="233"/>
      <c r="FE38" s="233"/>
      <c r="FF38" s="233"/>
      <c r="FG38" s="233"/>
      <c r="FH38" s="233"/>
      <c r="FI38" s="233"/>
      <c r="FJ38" s="233"/>
      <c r="FK38" s="234"/>
    </row>
    <row r="39" spans="1:203" ht="15" customHeight="1">
      <c r="FK39" s="41" t="s">
        <v>166</v>
      </c>
    </row>
    <row r="40" spans="1:203" s="12" customFormat="1" ht="33" customHeight="1">
      <c r="A40" s="161" t="s">
        <v>136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 t="s">
        <v>137</v>
      </c>
      <c r="CA40" s="123"/>
      <c r="CB40" s="123"/>
      <c r="CC40" s="123"/>
      <c r="CD40" s="123"/>
      <c r="CE40" s="123"/>
      <c r="CF40" s="123"/>
      <c r="CG40" s="123" t="s">
        <v>173</v>
      </c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253" t="s">
        <v>174</v>
      </c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 t="s">
        <v>175</v>
      </c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 t="s">
        <v>2</v>
      </c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 t="s">
        <v>1</v>
      </c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6"/>
      <c r="FL40" s="39"/>
      <c r="FM40" s="39"/>
      <c r="FN40" s="39"/>
    </row>
    <row r="41" spans="1:203" s="13" customFormat="1" ht="12" customHeight="1" thickBot="1">
      <c r="A41" s="158">
        <v>1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98">
        <v>2</v>
      </c>
      <c r="CA41" s="98"/>
      <c r="CB41" s="98"/>
      <c r="CC41" s="98"/>
      <c r="CD41" s="98"/>
      <c r="CE41" s="98"/>
      <c r="CF41" s="98"/>
      <c r="CG41" s="98">
        <v>3</v>
      </c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255">
        <v>4</v>
      </c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>
        <v>5</v>
      </c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>
        <v>6</v>
      </c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>
        <v>7</v>
      </c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69"/>
      <c r="FL41" s="40"/>
      <c r="FM41" s="40"/>
      <c r="FN41" s="40"/>
    </row>
    <row r="42" spans="1:203" ht="25.5" customHeight="1">
      <c r="A42" s="191" t="s">
        <v>241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2"/>
      <c r="BZ42" s="138" t="s">
        <v>30</v>
      </c>
      <c r="CA42" s="139"/>
      <c r="CB42" s="139"/>
      <c r="CC42" s="139"/>
      <c r="CD42" s="139"/>
      <c r="CE42" s="139"/>
      <c r="CF42" s="139"/>
      <c r="CG42" s="140">
        <v>200</v>
      </c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254">
        <f>CR43+CR48+CR56+CR60+CR64+CR68+CR72+CR76+CR81</f>
        <v>138666</v>
      </c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>
        <f>DJ43+DJ48+DJ56+DJ60+DJ64+DJ68+DJ72+DJ76+DJ81</f>
        <v>3199034.9000000004</v>
      </c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>
        <f>EB43+EB48+EB56+EB60+EB64+EB68+EB72+EB76+EB81</f>
        <v>0</v>
      </c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>
        <f>SUM(CR42:ES42)</f>
        <v>3337700.9000000004</v>
      </c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70"/>
    </row>
    <row r="43" spans="1:203" ht="15" customHeight="1">
      <c r="A43" s="162" t="s">
        <v>147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3"/>
      <c r="BZ43" s="65" t="s">
        <v>31</v>
      </c>
      <c r="CA43" s="66"/>
      <c r="CB43" s="66"/>
      <c r="CC43" s="66"/>
      <c r="CD43" s="66"/>
      <c r="CE43" s="66"/>
      <c r="CF43" s="66"/>
      <c r="CG43" s="97">
        <v>210</v>
      </c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233">
        <f>SUM(CR44:DI47)</f>
        <v>32976</v>
      </c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>
        <f>SUM(DJ44:EA47)</f>
        <v>2389495.89</v>
      </c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33">
        <f>SUM(CR43:ES43)</f>
        <v>2422471.89</v>
      </c>
      <c r="EU43" s="233"/>
      <c r="EV43" s="233"/>
      <c r="EW43" s="233"/>
      <c r="EX43" s="233"/>
      <c r="EY43" s="233"/>
      <c r="EZ43" s="233"/>
      <c r="FA43" s="233"/>
      <c r="FB43" s="233"/>
      <c r="FC43" s="233"/>
      <c r="FD43" s="233"/>
      <c r="FE43" s="233"/>
      <c r="FF43" s="233"/>
      <c r="FG43" s="233"/>
      <c r="FH43" s="233"/>
      <c r="FI43" s="233"/>
      <c r="FJ43" s="233"/>
      <c r="FK43" s="234"/>
    </row>
    <row r="44" spans="1:203" ht="12" customHeight="1">
      <c r="A44" s="164" t="s">
        <v>23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5"/>
      <c r="BZ44" s="79" t="s">
        <v>32</v>
      </c>
      <c r="CA44" s="80"/>
      <c r="CB44" s="80"/>
      <c r="CC44" s="80"/>
      <c r="CD44" s="80"/>
      <c r="CE44" s="80"/>
      <c r="CF44" s="81"/>
      <c r="CG44" s="73">
        <v>211</v>
      </c>
      <c r="CH44" s="74"/>
      <c r="CI44" s="74"/>
      <c r="CJ44" s="74"/>
      <c r="CK44" s="74"/>
      <c r="CL44" s="74"/>
      <c r="CM44" s="74"/>
      <c r="CN44" s="74"/>
      <c r="CO44" s="74"/>
      <c r="CP44" s="74"/>
      <c r="CQ44" s="75"/>
      <c r="CR44" s="235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7"/>
      <c r="DJ44" s="235">
        <v>1842258.55</v>
      </c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36"/>
      <c r="DX44" s="236"/>
      <c r="DY44" s="236"/>
      <c r="DZ44" s="236"/>
      <c r="EA44" s="237"/>
      <c r="EB44" s="271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3"/>
      <c r="ET44" s="241">
        <f>SUM(CR44:ES45)</f>
        <v>1842258.55</v>
      </c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3"/>
    </row>
    <row r="45" spans="1:203" ht="12" customHeight="1">
      <c r="A45" s="142" t="s">
        <v>159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3"/>
      <c r="BZ45" s="82"/>
      <c r="CA45" s="83"/>
      <c r="CB45" s="83"/>
      <c r="CC45" s="83"/>
      <c r="CD45" s="83"/>
      <c r="CE45" s="83"/>
      <c r="CF45" s="84"/>
      <c r="CG45" s="76"/>
      <c r="CH45" s="77"/>
      <c r="CI45" s="77"/>
      <c r="CJ45" s="77"/>
      <c r="CK45" s="77"/>
      <c r="CL45" s="77"/>
      <c r="CM45" s="77"/>
      <c r="CN45" s="77"/>
      <c r="CO45" s="77"/>
      <c r="CP45" s="77"/>
      <c r="CQ45" s="78"/>
      <c r="CR45" s="238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40"/>
      <c r="DJ45" s="238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40"/>
      <c r="EB45" s="274"/>
      <c r="EC45" s="275"/>
      <c r="ED45" s="275"/>
      <c r="EE45" s="275"/>
      <c r="EF45" s="275"/>
      <c r="EG45" s="275"/>
      <c r="EH45" s="275"/>
      <c r="EI45" s="275"/>
      <c r="EJ45" s="275"/>
      <c r="EK45" s="275"/>
      <c r="EL45" s="275"/>
      <c r="EM45" s="275"/>
      <c r="EN45" s="275"/>
      <c r="EO45" s="275"/>
      <c r="EP45" s="275"/>
      <c r="EQ45" s="275"/>
      <c r="ER45" s="275"/>
      <c r="ES45" s="276"/>
      <c r="ET45" s="244"/>
      <c r="EU45" s="245"/>
      <c r="EV45" s="245"/>
      <c r="EW45" s="245"/>
      <c r="EX45" s="245"/>
      <c r="EY45" s="245"/>
      <c r="EZ45" s="245"/>
      <c r="FA45" s="245"/>
      <c r="FB45" s="245"/>
      <c r="FC45" s="245"/>
      <c r="FD45" s="245"/>
      <c r="FE45" s="245"/>
      <c r="FF45" s="245"/>
      <c r="FG45" s="245"/>
      <c r="FH45" s="245"/>
      <c r="FI45" s="245"/>
      <c r="FJ45" s="245"/>
      <c r="FK45" s="246"/>
    </row>
    <row r="46" spans="1:203" ht="15" customHeight="1">
      <c r="A46" s="144" t="s">
        <v>35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5"/>
      <c r="BZ46" s="65" t="s">
        <v>33</v>
      </c>
      <c r="CA46" s="66"/>
      <c r="CB46" s="66"/>
      <c r="CC46" s="66"/>
      <c r="CD46" s="66"/>
      <c r="CE46" s="66"/>
      <c r="CF46" s="66"/>
      <c r="CG46" s="97">
        <v>212</v>
      </c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250">
        <v>32976</v>
      </c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/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33">
        <f>SUM(CR46:ES46)</f>
        <v>32976</v>
      </c>
      <c r="EU46" s="233"/>
      <c r="EV46" s="233"/>
      <c r="EW46" s="233"/>
      <c r="EX46" s="233"/>
      <c r="EY46" s="233"/>
      <c r="EZ46" s="233"/>
      <c r="FA46" s="233"/>
      <c r="FB46" s="233"/>
      <c r="FC46" s="233"/>
      <c r="FD46" s="233"/>
      <c r="FE46" s="233"/>
      <c r="FF46" s="233"/>
      <c r="FG46" s="233"/>
      <c r="FH46" s="233"/>
      <c r="FI46" s="233"/>
      <c r="FJ46" s="233"/>
      <c r="FK46" s="234"/>
    </row>
    <row r="47" spans="1:203" ht="15" customHeight="1">
      <c r="A47" s="144" t="s">
        <v>148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5"/>
      <c r="BZ47" s="65" t="s">
        <v>34</v>
      </c>
      <c r="CA47" s="66"/>
      <c r="CB47" s="66"/>
      <c r="CC47" s="66"/>
      <c r="CD47" s="66"/>
      <c r="CE47" s="66"/>
      <c r="CF47" s="66"/>
      <c r="CG47" s="97">
        <v>213</v>
      </c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>
        <v>547237.34</v>
      </c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33">
        <f>SUM(CR47:ES47)</f>
        <v>547237.34</v>
      </c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3"/>
      <c r="FK47" s="234"/>
    </row>
    <row r="48" spans="1:203" ht="15" customHeight="1">
      <c r="A48" s="162" t="s">
        <v>149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3"/>
      <c r="BZ48" s="65" t="s">
        <v>36</v>
      </c>
      <c r="CA48" s="66"/>
      <c r="CB48" s="66"/>
      <c r="CC48" s="66"/>
      <c r="CD48" s="66"/>
      <c r="CE48" s="66"/>
      <c r="CF48" s="66"/>
      <c r="CG48" s="97">
        <v>220</v>
      </c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233">
        <f>SUM(CR49:DI55)</f>
        <v>0</v>
      </c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>
        <f>SUM(DJ49:EA55)</f>
        <v>195655.72</v>
      </c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33"/>
      <c r="DW48" s="233"/>
      <c r="DX48" s="233"/>
      <c r="DY48" s="233"/>
      <c r="DZ48" s="233"/>
      <c r="EA48" s="233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33">
        <f>SUM(CR48:ES48)</f>
        <v>195655.72</v>
      </c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3"/>
      <c r="FK48" s="234"/>
    </row>
    <row r="49" spans="1:167" ht="12" customHeight="1">
      <c r="A49" s="164" t="s">
        <v>23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5"/>
      <c r="BZ49" s="79" t="s">
        <v>37</v>
      </c>
      <c r="CA49" s="80"/>
      <c r="CB49" s="80"/>
      <c r="CC49" s="80"/>
      <c r="CD49" s="80"/>
      <c r="CE49" s="80"/>
      <c r="CF49" s="81"/>
      <c r="CG49" s="73">
        <v>221</v>
      </c>
      <c r="CH49" s="74"/>
      <c r="CI49" s="74"/>
      <c r="CJ49" s="74"/>
      <c r="CK49" s="74"/>
      <c r="CL49" s="74"/>
      <c r="CM49" s="74"/>
      <c r="CN49" s="74"/>
      <c r="CO49" s="74"/>
      <c r="CP49" s="74"/>
      <c r="CQ49" s="75"/>
      <c r="CR49" s="235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7"/>
      <c r="DJ49" s="235"/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7"/>
      <c r="EB49" s="271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3"/>
      <c r="ET49" s="241">
        <f>SUM(CR49:ES50)</f>
        <v>0</v>
      </c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3"/>
    </row>
    <row r="50" spans="1:167" ht="12" customHeight="1">
      <c r="A50" s="142" t="s">
        <v>43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3"/>
      <c r="BZ50" s="82"/>
      <c r="CA50" s="83"/>
      <c r="CB50" s="83"/>
      <c r="CC50" s="83"/>
      <c r="CD50" s="83"/>
      <c r="CE50" s="83"/>
      <c r="CF50" s="84"/>
      <c r="CG50" s="76"/>
      <c r="CH50" s="77"/>
      <c r="CI50" s="77"/>
      <c r="CJ50" s="77"/>
      <c r="CK50" s="77"/>
      <c r="CL50" s="77"/>
      <c r="CM50" s="77"/>
      <c r="CN50" s="77"/>
      <c r="CO50" s="77"/>
      <c r="CP50" s="77"/>
      <c r="CQ50" s="78"/>
      <c r="CR50" s="238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40"/>
      <c r="DJ50" s="238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39"/>
      <c r="DW50" s="239"/>
      <c r="DX50" s="239"/>
      <c r="DY50" s="239"/>
      <c r="DZ50" s="239"/>
      <c r="EA50" s="240"/>
      <c r="EB50" s="274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6"/>
      <c r="ET50" s="244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6"/>
    </row>
    <row r="51" spans="1:167" ht="15" customHeight="1">
      <c r="A51" s="144" t="s">
        <v>44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5"/>
      <c r="BZ51" s="65" t="s">
        <v>38</v>
      </c>
      <c r="CA51" s="66"/>
      <c r="CB51" s="66"/>
      <c r="CC51" s="66"/>
      <c r="CD51" s="66"/>
      <c r="CE51" s="66"/>
      <c r="CF51" s="66"/>
      <c r="CG51" s="97">
        <v>222</v>
      </c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250"/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>
        <v>6600</v>
      </c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33">
        <f t="shared" ref="ET51:ET56" si="0">SUM(CR51:ES51)</f>
        <v>6600</v>
      </c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4"/>
    </row>
    <row r="52" spans="1:167" ht="15" customHeight="1">
      <c r="A52" s="144" t="s">
        <v>45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5"/>
      <c r="BZ52" s="65" t="s">
        <v>39</v>
      </c>
      <c r="CA52" s="66"/>
      <c r="CB52" s="66"/>
      <c r="CC52" s="66"/>
      <c r="CD52" s="66"/>
      <c r="CE52" s="66"/>
      <c r="CF52" s="66"/>
      <c r="CG52" s="97">
        <v>223</v>
      </c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>
        <v>114005.2</v>
      </c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33">
        <f t="shared" si="0"/>
        <v>114005.2</v>
      </c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3"/>
      <c r="FK52" s="234"/>
    </row>
    <row r="53" spans="1:167" ht="15" customHeight="1">
      <c r="A53" s="144" t="s">
        <v>46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5"/>
      <c r="BZ53" s="65" t="s">
        <v>40</v>
      </c>
      <c r="CA53" s="66"/>
      <c r="CB53" s="66"/>
      <c r="CC53" s="66"/>
      <c r="CD53" s="66"/>
      <c r="CE53" s="66"/>
      <c r="CF53" s="66"/>
      <c r="CG53" s="97">
        <v>224</v>
      </c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250"/>
      <c r="CS53" s="250"/>
      <c r="CT53" s="250"/>
      <c r="CU53" s="250"/>
      <c r="CV53" s="250"/>
      <c r="CW53" s="250"/>
      <c r="CX53" s="250"/>
      <c r="CY53" s="250"/>
      <c r="CZ53" s="250"/>
      <c r="DA53" s="250"/>
      <c r="DB53" s="250"/>
      <c r="DC53" s="250"/>
      <c r="DD53" s="250"/>
      <c r="DE53" s="250"/>
      <c r="DF53" s="250"/>
      <c r="DG53" s="250"/>
      <c r="DH53" s="250"/>
      <c r="DI53" s="250"/>
      <c r="DJ53" s="250"/>
      <c r="DK53" s="250"/>
      <c r="DL53" s="250"/>
      <c r="DM53" s="250"/>
      <c r="DN53" s="250"/>
      <c r="DO53" s="250"/>
      <c r="DP53" s="250"/>
      <c r="DQ53" s="250"/>
      <c r="DR53" s="250"/>
      <c r="DS53" s="250"/>
      <c r="DT53" s="250"/>
      <c r="DU53" s="250"/>
      <c r="DV53" s="250"/>
      <c r="DW53" s="250"/>
      <c r="DX53" s="250"/>
      <c r="DY53" s="250"/>
      <c r="DZ53" s="250"/>
      <c r="EA53" s="250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33">
        <f t="shared" si="0"/>
        <v>0</v>
      </c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3"/>
      <c r="FK53" s="234"/>
    </row>
    <row r="54" spans="1:167" ht="15" customHeight="1">
      <c r="A54" s="144" t="s">
        <v>150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5"/>
      <c r="BZ54" s="65" t="s">
        <v>41</v>
      </c>
      <c r="CA54" s="66"/>
      <c r="CB54" s="66"/>
      <c r="CC54" s="66"/>
      <c r="CD54" s="66"/>
      <c r="CE54" s="66"/>
      <c r="CF54" s="66"/>
      <c r="CG54" s="97">
        <v>225</v>
      </c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250"/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>
        <v>54151.519999999997</v>
      </c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33">
        <f t="shared" si="0"/>
        <v>54151.519999999997</v>
      </c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3"/>
      <c r="FK54" s="234"/>
    </row>
    <row r="55" spans="1:167" ht="15" customHeight="1">
      <c r="A55" s="144" t="s">
        <v>151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5"/>
      <c r="BZ55" s="65" t="s">
        <v>42</v>
      </c>
      <c r="CA55" s="66"/>
      <c r="CB55" s="66"/>
      <c r="CC55" s="66"/>
      <c r="CD55" s="66"/>
      <c r="CE55" s="66"/>
      <c r="CF55" s="66"/>
      <c r="CG55" s="97">
        <v>226</v>
      </c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250"/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>
        <v>20899</v>
      </c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33">
        <f t="shared" si="0"/>
        <v>20899</v>
      </c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3"/>
      <c r="FK55" s="234"/>
    </row>
    <row r="56" spans="1:167" ht="15" customHeight="1">
      <c r="A56" s="162" t="s">
        <v>192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3"/>
      <c r="BZ56" s="65" t="s">
        <v>47</v>
      </c>
      <c r="CA56" s="66"/>
      <c r="CB56" s="66"/>
      <c r="CC56" s="66"/>
      <c r="CD56" s="66"/>
      <c r="CE56" s="66"/>
      <c r="CF56" s="66"/>
      <c r="CG56" s="97">
        <v>230</v>
      </c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233">
        <f>SUM(CR57:DI59)</f>
        <v>0</v>
      </c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>
        <f>SUM(DJ57:EA59)</f>
        <v>0</v>
      </c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33"/>
      <c r="DW56" s="233"/>
      <c r="DX56" s="233"/>
      <c r="DY56" s="233"/>
      <c r="DZ56" s="233"/>
      <c r="EA56" s="233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33">
        <f t="shared" si="0"/>
        <v>0</v>
      </c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3"/>
      <c r="FK56" s="234"/>
    </row>
    <row r="57" spans="1:167" ht="12" customHeight="1">
      <c r="A57" s="164" t="s">
        <v>23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5"/>
      <c r="BZ57" s="79" t="s">
        <v>48</v>
      </c>
      <c r="CA57" s="80"/>
      <c r="CB57" s="80"/>
      <c r="CC57" s="80"/>
      <c r="CD57" s="80"/>
      <c r="CE57" s="80"/>
      <c r="CF57" s="81"/>
      <c r="CG57" s="73">
        <v>231</v>
      </c>
      <c r="CH57" s="74"/>
      <c r="CI57" s="74"/>
      <c r="CJ57" s="74"/>
      <c r="CK57" s="74"/>
      <c r="CL57" s="74"/>
      <c r="CM57" s="74"/>
      <c r="CN57" s="74"/>
      <c r="CO57" s="74"/>
      <c r="CP57" s="74"/>
      <c r="CQ57" s="75"/>
      <c r="CR57" s="271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3"/>
      <c r="DJ57" s="235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7"/>
      <c r="EB57" s="271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3"/>
      <c r="ET57" s="241">
        <f>SUM(CR57:ES58)</f>
        <v>0</v>
      </c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3"/>
    </row>
    <row r="58" spans="1:167" ht="12" customHeight="1">
      <c r="A58" s="142" t="s">
        <v>193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3"/>
      <c r="BZ58" s="82"/>
      <c r="CA58" s="83"/>
      <c r="CB58" s="83"/>
      <c r="CC58" s="83"/>
      <c r="CD58" s="83"/>
      <c r="CE58" s="83"/>
      <c r="CF58" s="84"/>
      <c r="CG58" s="76"/>
      <c r="CH58" s="77"/>
      <c r="CI58" s="77"/>
      <c r="CJ58" s="77"/>
      <c r="CK58" s="77"/>
      <c r="CL58" s="77"/>
      <c r="CM58" s="77"/>
      <c r="CN58" s="77"/>
      <c r="CO58" s="77"/>
      <c r="CP58" s="77"/>
      <c r="CQ58" s="78"/>
      <c r="CR58" s="274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6"/>
      <c r="DJ58" s="238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39"/>
      <c r="DW58" s="239"/>
      <c r="DX58" s="239"/>
      <c r="DY58" s="239"/>
      <c r="DZ58" s="239"/>
      <c r="EA58" s="240"/>
      <c r="EB58" s="274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6"/>
      <c r="ET58" s="244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6"/>
    </row>
    <row r="59" spans="1:167" ht="15" customHeight="1">
      <c r="A59" s="144" t="s">
        <v>194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5"/>
      <c r="BZ59" s="65" t="s">
        <v>49</v>
      </c>
      <c r="CA59" s="66"/>
      <c r="CB59" s="66"/>
      <c r="CC59" s="66"/>
      <c r="CD59" s="66"/>
      <c r="CE59" s="66"/>
      <c r="CF59" s="66"/>
      <c r="CG59" s="97">
        <v>232</v>
      </c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33">
        <f>SUM(CR59:ES59)</f>
        <v>0</v>
      </c>
      <c r="EU59" s="233"/>
      <c r="EV59" s="233"/>
      <c r="EW59" s="233"/>
      <c r="EX59" s="233"/>
      <c r="EY59" s="233"/>
      <c r="EZ59" s="233"/>
      <c r="FA59" s="233"/>
      <c r="FB59" s="233"/>
      <c r="FC59" s="233"/>
      <c r="FD59" s="233"/>
      <c r="FE59" s="233"/>
      <c r="FF59" s="233"/>
      <c r="FG59" s="233"/>
      <c r="FH59" s="233"/>
      <c r="FI59" s="233"/>
      <c r="FJ59" s="233"/>
      <c r="FK59" s="234"/>
    </row>
    <row r="60" spans="1:167" ht="15" customHeight="1">
      <c r="A60" s="162" t="s">
        <v>152</v>
      </c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3"/>
      <c r="BZ60" s="65" t="s">
        <v>50</v>
      </c>
      <c r="CA60" s="66"/>
      <c r="CB60" s="66"/>
      <c r="CC60" s="66"/>
      <c r="CD60" s="66"/>
      <c r="CE60" s="66"/>
      <c r="CF60" s="66"/>
      <c r="CG60" s="97">
        <v>240</v>
      </c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233">
        <f>SUM(CR61:DI63)</f>
        <v>0</v>
      </c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>
        <f>SUM(DJ61:EA63)</f>
        <v>0</v>
      </c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33"/>
      <c r="DW60" s="233"/>
      <c r="DX60" s="233"/>
      <c r="DY60" s="233"/>
      <c r="DZ60" s="233"/>
      <c r="EA60" s="233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33">
        <f>SUM(CR60:ES60)</f>
        <v>0</v>
      </c>
      <c r="EU60" s="233"/>
      <c r="EV60" s="233"/>
      <c r="EW60" s="233"/>
      <c r="EX60" s="233"/>
      <c r="EY60" s="233"/>
      <c r="EZ60" s="233"/>
      <c r="FA60" s="233"/>
      <c r="FB60" s="233"/>
      <c r="FC60" s="233"/>
      <c r="FD60" s="233"/>
      <c r="FE60" s="233"/>
      <c r="FF60" s="233"/>
      <c r="FG60" s="233"/>
      <c r="FH60" s="233"/>
      <c r="FI60" s="233"/>
      <c r="FJ60" s="233"/>
      <c r="FK60" s="234"/>
    </row>
    <row r="61" spans="1:167" ht="12" customHeight="1">
      <c r="A61" s="164" t="s">
        <v>23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5"/>
      <c r="BZ61" s="79" t="s">
        <v>51</v>
      </c>
      <c r="CA61" s="80"/>
      <c r="CB61" s="80"/>
      <c r="CC61" s="80"/>
      <c r="CD61" s="80"/>
      <c r="CE61" s="80"/>
      <c r="CF61" s="81"/>
      <c r="CG61" s="73">
        <v>241</v>
      </c>
      <c r="CH61" s="74"/>
      <c r="CI61" s="74"/>
      <c r="CJ61" s="74"/>
      <c r="CK61" s="74"/>
      <c r="CL61" s="74"/>
      <c r="CM61" s="74"/>
      <c r="CN61" s="74"/>
      <c r="CO61" s="74"/>
      <c r="CP61" s="74"/>
      <c r="CQ61" s="75"/>
      <c r="CR61" s="235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7"/>
      <c r="DJ61" s="235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7"/>
      <c r="EB61" s="271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3"/>
      <c r="ET61" s="241">
        <f>SUM(CR61:ES62)</f>
        <v>0</v>
      </c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3"/>
    </row>
    <row r="62" spans="1:167">
      <c r="A62" s="142" t="s">
        <v>153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3"/>
      <c r="BZ62" s="82"/>
      <c r="CA62" s="83"/>
      <c r="CB62" s="83"/>
      <c r="CC62" s="83"/>
      <c r="CD62" s="83"/>
      <c r="CE62" s="83"/>
      <c r="CF62" s="84"/>
      <c r="CG62" s="76"/>
      <c r="CH62" s="77"/>
      <c r="CI62" s="77"/>
      <c r="CJ62" s="77"/>
      <c r="CK62" s="77"/>
      <c r="CL62" s="77"/>
      <c r="CM62" s="77"/>
      <c r="CN62" s="77"/>
      <c r="CO62" s="77"/>
      <c r="CP62" s="77"/>
      <c r="CQ62" s="78"/>
      <c r="CR62" s="238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40"/>
      <c r="DJ62" s="238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40"/>
      <c r="EB62" s="274"/>
      <c r="EC62" s="275"/>
      <c r="ED62" s="275"/>
      <c r="EE62" s="275"/>
      <c r="EF62" s="275"/>
      <c r="EG62" s="275"/>
      <c r="EH62" s="275"/>
      <c r="EI62" s="275"/>
      <c r="EJ62" s="275"/>
      <c r="EK62" s="275"/>
      <c r="EL62" s="275"/>
      <c r="EM62" s="275"/>
      <c r="EN62" s="275"/>
      <c r="EO62" s="275"/>
      <c r="EP62" s="275"/>
      <c r="EQ62" s="275"/>
      <c r="ER62" s="275"/>
      <c r="ES62" s="276"/>
      <c r="ET62" s="244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6"/>
    </row>
    <row r="63" spans="1:167" ht="22.5" customHeight="1">
      <c r="A63" s="144" t="s">
        <v>154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5"/>
      <c r="BZ63" s="65" t="s">
        <v>52</v>
      </c>
      <c r="CA63" s="66"/>
      <c r="CB63" s="66"/>
      <c r="CC63" s="66"/>
      <c r="CD63" s="66"/>
      <c r="CE63" s="66"/>
      <c r="CF63" s="66"/>
      <c r="CG63" s="97">
        <v>242</v>
      </c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33">
        <f>SUM(CR63:ES63)</f>
        <v>0</v>
      </c>
      <c r="EU63" s="233"/>
      <c r="EV63" s="233"/>
      <c r="EW63" s="233"/>
      <c r="EX63" s="233"/>
      <c r="EY63" s="233"/>
      <c r="EZ63" s="233"/>
      <c r="FA63" s="233"/>
      <c r="FB63" s="233"/>
      <c r="FC63" s="233"/>
      <c r="FD63" s="233"/>
      <c r="FE63" s="233"/>
      <c r="FF63" s="233"/>
      <c r="FG63" s="233"/>
      <c r="FH63" s="233"/>
      <c r="FI63" s="233"/>
      <c r="FJ63" s="233"/>
      <c r="FK63" s="234"/>
    </row>
    <row r="64" spans="1:167" ht="15" customHeight="1">
      <c r="A64" s="162" t="s">
        <v>155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3"/>
      <c r="BZ64" s="65" t="s">
        <v>53</v>
      </c>
      <c r="CA64" s="66"/>
      <c r="CB64" s="66"/>
      <c r="CC64" s="66"/>
      <c r="CD64" s="66"/>
      <c r="CE64" s="66"/>
      <c r="CF64" s="66"/>
      <c r="CG64" s="97">
        <v>250</v>
      </c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233">
        <f>SUM(CR65:DI67)</f>
        <v>0</v>
      </c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>
        <f>SUM(DJ65:EA67)</f>
        <v>0</v>
      </c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33">
        <f>SUM(CR64:ES64)</f>
        <v>0</v>
      </c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4"/>
    </row>
    <row r="65" spans="1:222" ht="12" customHeight="1">
      <c r="A65" s="164" t="s">
        <v>23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5"/>
      <c r="BZ65" s="79" t="s">
        <v>54</v>
      </c>
      <c r="CA65" s="80"/>
      <c r="CB65" s="80"/>
      <c r="CC65" s="80"/>
      <c r="CD65" s="80"/>
      <c r="CE65" s="80"/>
      <c r="CF65" s="81"/>
      <c r="CG65" s="73">
        <v>252</v>
      </c>
      <c r="CH65" s="74"/>
      <c r="CI65" s="74"/>
      <c r="CJ65" s="74"/>
      <c r="CK65" s="74"/>
      <c r="CL65" s="74"/>
      <c r="CM65" s="74"/>
      <c r="CN65" s="74"/>
      <c r="CO65" s="74"/>
      <c r="CP65" s="74"/>
      <c r="CQ65" s="75"/>
      <c r="CR65" s="235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7"/>
      <c r="DJ65" s="235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7"/>
      <c r="EB65" s="271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3"/>
      <c r="ET65" s="241">
        <f>SUM(CR65:ES66)</f>
        <v>0</v>
      </c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3"/>
    </row>
    <row r="66" spans="1:222" ht="22.5" customHeight="1">
      <c r="A66" s="142" t="s">
        <v>56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3"/>
      <c r="BZ66" s="82"/>
      <c r="CA66" s="83"/>
      <c r="CB66" s="83"/>
      <c r="CC66" s="83"/>
      <c r="CD66" s="83"/>
      <c r="CE66" s="83"/>
      <c r="CF66" s="84"/>
      <c r="CG66" s="76"/>
      <c r="CH66" s="77"/>
      <c r="CI66" s="77"/>
      <c r="CJ66" s="77"/>
      <c r="CK66" s="77"/>
      <c r="CL66" s="77"/>
      <c r="CM66" s="77"/>
      <c r="CN66" s="77"/>
      <c r="CO66" s="77"/>
      <c r="CP66" s="77"/>
      <c r="CQ66" s="78"/>
      <c r="CR66" s="238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40"/>
      <c r="DJ66" s="238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40"/>
      <c r="EB66" s="274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6"/>
      <c r="ET66" s="244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6"/>
    </row>
    <row r="67" spans="1:222" ht="15" customHeight="1">
      <c r="A67" s="144" t="s">
        <v>141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5"/>
      <c r="BZ67" s="65" t="s">
        <v>55</v>
      </c>
      <c r="CA67" s="66"/>
      <c r="CB67" s="66"/>
      <c r="CC67" s="66"/>
      <c r="CD67" s="66"/>
      <c r="CE67" s="66"/>
      <c r="CF67" s="66"/>
      <c r="CG67" s="97">
        <v>253</v>
      </c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33">
        <f>SUM(CR67:ES67)</f>
        <v>0</v>
      </c>
      <c r="EU67" s="233"/>
      <c r="EV67" s="233"/>
      <c r="EW67" s="233"/>
      <c r="EX67" s="233"/>
      <c r="EY67" s="233"/>
      <c r="EZ67" s="233"/>
      <c r="FA67" s="233"/>
      <c r="FB67" s="233"/>
      <c r="FC67" s="233"/>
      <c r="FD67" s="233"/>
      <c r="FE67" s="233"/>
      <c r="FF67" s="233"/>
      <c r="FG67" s="233"/>
      <c r="FH67" s="233"/>
      <c r="FI67" s="233"/>
      <c r="FJ67" s="233"/>
      <c r="FK67" s="234"/>
    </row>
    <row r="68" spans="1:222" ht="15" customHeight="1">
      <c r="A68" s="162" t="s">
        <v>57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3"/>
      <c r="BZ68" s="65" t="s">
        <v>58</v>
      </c>
      <c r="CA68" s="66"/>
      <c r="CB68" s="66"/>
      <c r="CC68" s="66"/>
      <c r="CD68" s="66"/>
      <c r="CE68" s="66"/>
      <c r="CF68" s="66"/>
      <c r="CG68" s="97">
        <v>260</v>
      </c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233">
        <f>SUM(CR69:DI71)</f>
        <v>0</v>
      </c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>
        <f>SUM(DJ69:EA71)</f>
        <v>0</v>
      </c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33"/>
      <c r="DX68" s="233"/>
      <c r="DY68" s="233"/>
      <c r="DZ68" s="233"/>
      <c r="EA68" s="233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33">
        <f>SUM(CR68:ES68)</f>
        <v>0</v>
      </c>
      <c r="EU68" s="233"/>
      <c r="EV68" s="233"/>
      <c r="EW68" s="233"/>
      <c r="EX68" s="233"/>
      <c r="EY68" s="233"/>
      <c r="EZ68" s="233"/>
      <c r="FA68" s="233"/>
      <c r="FB68" s="233"/>
      <c r="FC68" s="233"/>
      <c r="FD68" s="233"/>
      <c r="FE68" s="233"/>
      <c r="FF68" s="233"/>
      <c r="FG68" s="233"/>
      <c r="FH68" s="233"/>
      <c r="FI68" s="233"/>
      <c r="FJ68" s="233"/>
      <c r="FK68" s="234"/>
    </row>
    <row r="69" spans="1:222" ht="12" customHeight="1">
      <c r="A69" s="164" t="s">
        <v>23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5"/>
      <c r="BZ69" s="79" t="s">
        <v>59</v>
      </c>
      <c r="CA69" s="80"/>
      <c r="CB69" s="80"/>
      <c r="CC69" s="80"/>
      <c r="CD69" s="80"/>
      <c r="CE69" s="80"/>
      <c r="CF69" s="81"/>
      <c r="CG69" s="73">
        <v>262</v>
      </c>
      <c r="CH69" s="74"/>
      <c r="CI69" s="74"/>
      <c r="CJ69" s="74"/>
      <c r="CK69" s="74"/>
      <c r="CL69" s="74"/>
      <c r="CM69" s="74"/>
      <c r="CN69" s="74"/>
      <c r="CO69" s="74"/>
      <c r="CP69" s="74"/>
      <c r="CQ69" s="75"/>
      <c r="CR69" s="235"/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7"/>
      <c r="DJ69" s="235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36"/>
      <c r="DX69" s="236"/>
      <c r="DY69" s="236"/>
      <c r="DZ69" s="236"/>
      <c r="EA69" s="237"/>
      <c r="EB69" s="271"/>
      <c r="EC69" s="272"/>
      <c r="ED69" s="272"/>
      <c r="EE69" s="272"/>
      <c r="EF69" s="272"/>
      <c r="EG69" s="272"/>
      <c r="EH69" s="272"/>
      <c r="EI69" s="272"/>
      <c r="EJ69" s="272"/>
      <c r="EK69" s="272"/>
      <c r="EL69" s="272"/>
      <c r="EM69" s="272"/>
      <c r="EN69" s="272"/>
      <c r="EO69" s="272"/>
      <c r="EP69" s="272"/>
      <c r="EQ69" s="272"/>
      <c r="ER69" s="272"/>
      <c r="ES69" s="273"/>
      <c r="ET69" s="241">
        <f>SUM(CR69:ES70)</f>
        <v>0</v>
      </c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3"/>
    </row>
    <row r="70" spans="1:222" ht="12" customHeight="1">
      <c r="A70" s="142" t="s">
        <v>61</v>
      </c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3"/>
      <c r="BZ70" s="82"/>
      <c r="CA70" s="83"/>
      <c r="CB70" s="83"/>
      <c r="CC70" s="83"/>
      <c r="CD70" s="83"/>
      <c r="CE70" s="83"/>
      <c r="CF70" s="84"/>
      <c r="CG70" s="76"/>
      <c r="CH70" s="77"/>
      <c r="CI70" s="77"/>
      <c r="CJ70" s="77"/>
      <c r="CK70" s="77"/>
      <c r="CL70" s="77"/>
      <c r="CM70" s="77"/>
      <c r="CN70" s="77"/>
      <c r="CO70" s="77"/>
      <c r="CP70" s="77"/>
      <c r="CQ70" s="78"/>
      <c r="CR70" s="238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40"/>
      <c r="DJ70" s="238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40"/>
      <c r="EB70" s="274"/>
      <c r="EC70" s="275"/>
      <c r="ED70" s="275"/>
      <c r="EE70" s="275"/>
      <c r="EF70" s="275"/>
      <c r="EG70" s="275"/>
      <c r="EH70" s="275"/>
      <c r="EI70" s="275"/>
      <c r="EJ70" s="275"/>
      <c r="EK70" s="275"/>
      <c r="EL70" s="275"/>
      <c r="EM70" s="275"/>
      <c r="EN70" s="275"/>
      <c r="EO70" s="275"/>
      <c r="EP70" s="275"/>
      <c r="EQ70" s="275"/>
      <c r="ER70" s="275"/>
      <c r="ES70" s="276"/>
      <c r="ET70" s="244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6"/>
    </row>
    <row r="71" spans="1:222" ht="12" customHeight="1">
      <c r="A71" s="144" t="s">
        <v>156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5"/>
      <c r="BZ71" s="65" t="s">
        <v>60</v>
      </c>
      <c r="CA71" s="66"/>
      <c r="CB71" s="66"/>
      <c r="CC71" s="66"/>
      <c r="CD71" s="66"/>
      <c r="CE71" s="66"/>
      <c r="CF71" s="66"/>
      <c r="CG71" s="97">
        <v>263</v>
      </c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33">
        <f>SUM(CR71:ES71)</f>
        <v>0</v>
      </c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4"/>
    </row>
    <row r="72" spans="1:222" ht="15" customHeight="1" thickBot="1">
      <c r="A72" s="156" t="s">
        <v>68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7"/>
      <c r="BZ72" s="87" t="s">
        <v>195</v>
      </c>
      <c r="CA72" s="88"/>
      <c r="CB72" s="88"/>
      <c r="CC72" s="88"/>
      <c r="CD72" s="88"/>
      <c r="CE72" s="88"/>
      <c r="CF72" s="88"/>
      <c r="CG72" s="154">
        <v>290</v>
      </c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291">
        <f>-3859.8+3859.8</f>
        <v>0</v>
      </c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>
        <f>29429.18+5469.97</f>
        <v>34899.15</v>
      </c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33">
        <f>SUM(CR72:ES72)</f>
        <v>34899.15</v>
      </c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4"/>
      <c r="FM72" s="95" t="s">
        <v>260</v>
      </c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E72" s="219" t="s">
        <v>267</v>
      </c>
      <c r="GF72" s="220"/>
      <c r="GG72" s="220"/>
      <c r="GH72" s="220"/>
      <c r="GI72" s="220"/>
      <c r="GJ72" s="220"/>
      <c r="GK72" s="220"/>
      <c r="GL72" s="220"/>
      <c r="GM72" s="220"/>
      <c r="GN72" s="220"/>
      <c r="GO72" s="220"/>
      <c r="GP72" s="220"/>
      <c r="GQ72" s="220"/>
      <c r="GR72" s="220"/>
      <c r="GS72" s="220"/>
      <c r="GT72" s="220"/>
      <c r="GU72" s="220"/>
      <c r="GV72" s="221"/>
      <c r="GW72" s="301" t="s">
        <v>273</v>
      </c>
      <c r="GX72" s="302"/>
      <c r="GY72" s="302"/>
      <c r="GZ72" s="302"/>
      <c r="HA72" s="302"/>
      <c r="HB72" s="302"/>
      <c r="HC72" s="302"/>
      <c r="HD72" s="302"/>
      <c r="HE72" s="302"/>
      <c r="HF72" s="302"/>
      <c r="HG72" s="302"/>
      <c r="HH72" s="302"/>
      <c r="HI72" s="302"/>
      <c r="HJ72" s="302"/>
      <c r="HK72" s="302"/>
      <c r="HL72" s="302"/>
      <c r="HM72" s="302"/>
      <c r="HN72" s="303"/>
    </row>
    <row r="73" spans="1:222" ht="15" customHeight="1">
      <c r="FK73" s="41" t="s">
        <v>163</v>
      </c>
      <c r="FM73" s="96">
        <v>3859.8</v>
      </c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222"/>
      <c r="GF73" s="223"/>
      <c r="GG73" s="223"/>
      <c r="GH73" s="223"/>
      <c r="GI73" s="223"/>
      <c r="GJ73" s="223"/>
      <c r="GK73" s="223"/>
      <c r="GL73" s="223"/>
      <c r="GM73" s="223"/>
      <c r="GN73" s="223"/>
      <c r="GO73" s="223"/>
      <c r="GP73" s="223"/>
      <c r="GQ73" s="223"/>
      <c r="GR73" s="223"/>
      <c r="GS73" s="223"/>
      <c r="GT73" s="223"/>
      <c r="GU73" s="223"/>
      <c r="GV73" s="224"/>
      <c r="GW73" s="304"/>
      <c r="GX73" s="305"/>
      <c r="GY73" s="305"/>
      <c r="GZ73" s="305"/>
      <c r="HA73" s="305"/>
      <c r="HB73" s="305"/>
      <c r="HC73" s="305"/>
      <c r="HD73" s="305"/>
      <c r="HE73" s="305"/>
      <c r="HF73" s="305"/>
      <c r="HG73" s="305"/>
      <c r="HH73" s="305"/>
      <c r="HI73" s="305"/>
      <c r="HJ73" s="305"/>
      <c r="HK73" s="305"/>
      <c r="HL73" s="305"/>
      <c r="HM73" s="305"/>
      <c r="HN73" s="306"/>
    </row>
    <row r="74" spans="1:222" s="12" customFormat="1" ht="33" customHeight="1">
      <c r="A74" s="161" t="s">
        <v>136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 t="s">
        <v>137</v>
      </c>
      <c r="CA74" s="123"/>
      <c r="CB74" s="123"/>
      <c r="CC74" s="123"/>
      <c r="CD74" s="123"/>
      <c r="CE74" s="123"/>
      <c r="CF74" s="123"/>
      <c r="CG74" s="123" t="s">
        <v>173</v>
      </c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253" t="s">
        <v>174</v>
      </c>
      <c r="CS74" s="253"/>
      <c r="CT74" s="253"/>
      <c r="CU74" s="253"/>
      <c r="CV74" s="253"/>
      <c r="CW74" s="253"/>
      <c r="CX74" s="253"/>
      <c r="CY74" s="253"/>
      <c r="CZ74" s="253"/>
      <c r="DA74" s="253"/>
      <c r="DB74" s="253"/>
      <c r="DC74" s="253"/>
      <c r="DD74" s="253"/>
      <c r="DE74" s="253"/>
      <c r="DF74" s="253"/>
      <c r="DG74" s="253"/>
      <c r="DH74" s="253"/>
      <c r="DI74" s="253"/>
      <c r="DJ74" s="253" t="s">
        <v>175</v>
      </c>
      <c r="DK74" s="253"/>
      <c r="DL74" s="253"/>
      <c r="DM74" s="253"/>
      <c r="DN74" s="253"/>
      <c r="DO74" s="253"/>
      <c r="DP74" s="253"/>
      <c r="DQ74" s="253"/>
      <c r="DR74" s="253"/>
      <c r="DS74" s="253"/>
      <c r="DT74" s="253"/>
      <c r="DU74" s="253"/>
      <c r="DV74" s="253"/>
      <c r="DW74" s="253"/>
      <c r="DX74" s="253"/>
      <c r="DY74" s="253"/>
      <c r="DZ74" s="253"/>
      <c r="EA74" s="253"/>
      <c r="EB74" s="253" t="s">
        <v>2</v>
      </c>
      <c r="EC74" s="253"/>
      <c r="ED74" s="253"/>
      <c r="EE74" s="253"/>
      <c r="EF74" s="253"/>
      <c r="EG74" s="253"/>
      <c r="EH74" s="253"/>
      <c r="EI74" s="253"/>
      <c r="EJ74" s="253"/>
      <c r="EK74" s="253"/>
      <c r="EL74" s="253"/>
      <c r="EM74" s="253"/>
      <c r="EN74" s="253"/>
      <c r="EO74" s="253"/>
      <c r="EP74" s="253"/>
      <c r="EQ74" s="253"/>
      <c r="ER74" s="253"/>
      <c r="ES74" s="253"/>
      <c r="ET74" s="253" t="s">
        <v>1</v>
      </c>
      <c r="EU74" s="253"/>
      <c r="EV74" s="253"/>
      <c r="EW74" s="253"/>
      <c r="EX74" s="253"/>
      <c r="EY74" s="253"/>
      <c r="EZ74" s="253"/>
      <c r="FA74" s="253"/>
      <c r="FB74" s="253"/>
      <c r="FC74" s="253"/>
      <c r="FD74" s="253"/>
      <c r="FE74" s="253"/>
      <c r="FF74" s="253"/>
      <c r="FG74" s="253"/>
      <c r="FH74" s="253"/>
      <c r="FI74" s="253"/>
      <c r="FJ74" s="253"/>
      <c r="FK74" s="256"/>
      <c r="FL74" s="39"/>
      <c r="FM74" s="39"/>
      <c r="FN74" s="39"/>
    </row>
    <row r="75" spans="1:222" s="13" customFormat="1" ht="12" customHeight="1" thickBot="1">
      <c r="A75" s="158">
        <v>1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98">
        <v>2</v>
      </c>
      <c r="CA75" s="98"/>
      <c r="CB75" s="98"/>
      <c r="CC75" s="98"/>
      <c r="CD75" s="98"/>
      <c r="CE75" s="98"/>
      <c r="CF75" s="98"/>
      <c r="CG75" s="98">
        <v>3</v>
      </c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255">
        <v>4</v>
      </c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>
        <v>5</v>
      </c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>
        <v>6</v>
      </c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>
        <v>7</v>
      </c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69"/>
      <c r="FL75" s="40"/>
      <c r="FM75" s="40"/>
      <c r="FN75" s="40"/>
    </row>
    <row r="76" spans="1:222" ht="15" customHeight="1">
      <c r="A76" s="162" t="s">
        <v>64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3"/>
      <c r="BZ76" s="138" t="s">
        <v>62</v>
      </c>
      <c r="CA76" s="139"/>
      <c r="CB76" s="139"/>
      <c r="CC76" s="139"/>
      <c r="CD76" s="139"/>
      <c r="CE76" s="139"/>
      <c r="CF76" s="139"/>
      <c r="CG76" s="140">
        <v>270</v>
      </c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254">
        <f>SUM(CR77:DI80)</f>
        <v>105690</v>
      </c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>
        <f>SUM(DJ77:EA80)</f>
        <v>578984.14</v>
      </c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283"/>
      <c r="EM76" s="283"/>
      <c r="EN76" s="283"/>
      <c r="EO76" s="283"/>
      <c r="EP76" s="283"/>
      <c r="EQ76" s="283"/>
      <c r="ER76" s="283"/>
      <c r="ES76" s="283"/>
      <c r="ET76" s="254">
        <f>SUM(CR76:ES76)</f>
        <v>684674.14</v>
      </c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70"/>
    </row>
    <row r="77" spans="1:222" ht="12" customHeight="1">
      <c r="A77" s="164" t="s">
        <v>23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5"/>
      <c r="BZ77" s="79" t="s">
        <v>63</v>
      </c>
      <c r="CA77" s="80"/>
      <c r="CB77" s="80"/>
      <c r="CC77" s="80"/>
      <c r="CD77" s="80"/>
      <c r="CE77" s="80"/>
      <c r="CF77" s="81"/>
      <c r="CG77" s="73">
        <v>271</v>
      </c>
      <c r="CH77" s="74"/>
      <c r="CI77" s="74"/>
      <c r="CJ77" s="74"/>
      <c r="CK77" s="74"/>
      <c r="CL77" s="74"/>
      <c r="CM77" s="74"/>
      <c r="CN77" s="74"/>
      <c r="CO77" s="74"/>
      <c r="CP77" s="74"/>
      <c r="CQ77" s="75"/>
      <c r="CR77" s="235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7"/>
      <c r="DJ77" s="235">
        <v>55963.88</v>
      </c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36"/>
      <c r="DX77" s="236"/>
      <c r="DY77" s="236"/>
      <c r="DZ77" s="236"/>
      <c r="EA77" s="237"/>
      <c r="EB77" s="285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7"/>
      <c r="ET77" s="241">
        <f>SUM(CR77:ES78)</f>
        <v>55963.88</v>
      </c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3"/>
    </row>
    <row r="78" spans="1:222" ht="12" customHeight="1">
      <c r="A78" s="142" t="s">
        <v>65</v>
      </c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3"/>
      <c r="BZ78" s="82"/>
      <c r="CA78" s="83"/>
      <c r="CB78" s="83"/>
      <c r="CC78" s="83"/>
      <c r="CD78" s="83"/>
      <c r="CE78" s="83"/>
      <c r="CF78" s="84"/>
      <c r="CG78" s="76"/>
      <c r="CH78" s="77"/>
      <c r="CI78" s="77"/>
      <c r="CJ78" s="77"/>
      <c r="CK78" s="77"/>
      <c r="CL78" s="77"/>
      <c r="CM78" s="77"/>
      <c r="CN78" s="77"/>
      <c r="CO78" s="77"/>
      <c r="CP78" s="77"/>
      <c r="CQ78" s="78"/>
      <c r="CR78" s="238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40"/>
      <c r="DJ78" s="238"/>
      <c r="DK78" s="239"/>
      <c r="DL78" s="239"/>
      <c r="DM78" s="239"/>
      <c r="DN78" s="239"/>
      <c r="DO78" s="239"/>
      <c r="DP78" s="239"/>
      <c r="DQ78" s="239"/>
      <c r="DR78" s="239"/>
      <c r="DS78" s="239"/>
      <c r="DT78" s="239"/>
      <c r="DU78" s="239"/>
      <c r="DV78" s="239"/>
      <c r="DW78" s="239"/>
      <c r="DX78" s="239"/>
      <c r="DY78" s="239"/>
      <c r="DZ78" s="239"/>
      <c r="EA78" s="240"/>
      <c r="EB78" s="288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90"/>
      <c r="ET78" s="244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6"/>
    </row>
    <row r="79" spans="1:222" ht="15" customHeight="1">
      <c r="A79" s="144" t="s">
        <v>66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5"/>
      <c r="BZ79" s="65" t="s">
        <v>196</v>
      </c>
      <c r="CA79" s="66"/>
      <c r="CB79" s="66"/>
      <c r="CC79" s="66"/>
      <c r="CD79" s="66"/>
      <c r="CE79" s="66"/>
      <c r="CF79" s="66"/>
      <c r="CG79" s="97">
        <v>272</v>
      </c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250">
        <v>105690</v>
      </c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>
        <v>523020.26</v>
      </c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95"/>
      <c r="EC79" s="295"/>
      <c r="ED79" s="295"/>
      <c r="EE79" s="295"/>
      <c r="EF79" s="295"/>
      <c r="EG79" s="295"/>
      <c r="EH79" s="295"/>
      <c r="EI79" s="295"/>
      <c r="EJ79" s="295"/>
      <c r="EK79" s="295"/>
      <c r="EL79" s="295"/>
      <c r="EM79" s="295"/>
      <c r="EN79" s="295"/>
      <c r="EO79" s="295"/>
      <c r="EP79" s="295"/>
      <c r="EQ79" s="295"/>
      <c r="ER79" s="295"/>
      <c r="ES79" s="295"/>
      <c r="ET79" s="233">
        <f t="shared" ref="ET79:ET86" si="1">SUM(CR79:ES79)</f>
        <v>628710.26</v>
      </c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4"/>
    </row>
    <row r="80" spans="1:222" ht="15" customHeight="1">
      <c r="A80" s="144" t="s">
        <v>67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5"/>
      <c r="BZ80" s="65" t="s">
        <v>197</v>
      </c>
      <c r="CA80" s="66"/>
      <c r="CB80" s="66"/>
      <c r="CC80" s="66"/>
      <c r="CD80" s="66"/>
      <c r="CE80" s="66"/>
      <c r="CF80" s="66"/>
      <c r="CG80" s="97">
        <v>273</v>
      </c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250"/>
      <c r="CS80" s="250"/>
      <c r="CT80" s="250"/>
      <c r="CU80" s="250"/>
      <c r="CV80" s="250"/>
      <c r="CW80" s="250"/>
      <c r="CX80" s="250"/>
      <c r="CY80" s="250"/>
      <c r="CZ80" s="250"/>
      <c r="DA80" s="250"/>
      <c r="DB80" s="250"/>
      <c r="DC80" s="250"/>
      <c r="DD80" s="250"/>
      <c r="DE80" s="250"/>
      <c r="DF80" s="250"/>
      <c r="DG80" s="250"/>
      <c r="DH80" s="250"/>
      <c r="DI80" s="250"/>
      <c r="DJ80" s="250"/>
      <c r="DK80" s="250"/>
      <c r="DL80" s="250"/>
      <c r="DM80" s="250"/>
      <c r="DN80" s="250"/>
      <c r="DO80" s="250"/>
      <c r="DP80" s="250"/>
      <c r="DQ80" s="250"/>
      <c r="DR80" s="250"/>
      <c r="DS80" s="250"/>
      <c r="DT80" s="250"/>
      <c r="DU80" s="250"/>
      <c r="DV80" s="250"/>
      <c r="DW80" s="250"/>
      <c r="DX80" s="250"/>
      <c r="DY80" s="250"/>
      <c r="DZ80" s="250"/>
      <c r="EA80" s="250"/>
      <c r="EB80" s="295"/>
      <c r="EC80" s="295"/>
      <c r="ED80" s="295"/>
      <c r="EE80" s="295"/>
      <c r="EF80" s="295"/>
      <c r="EG80" s="295"/>
      <c r="EH80" s="295"/>
      <c r="EI80" s="295"/>
      <c r="EJ80" s="295"/>
      <c r="EK80" s="295"/>
      <c r="EL80" s="295"/>
      <c r="EM80" s="295"/>
      <c r="EN80" s="295"/>
      <c r="EO80" s="295"/>
      <c r="EP80" s="295"/>
      <c r="EQ80" s="295"/>
      <c r="ER80" s="295"/>
      <c r="ES80" s="295"/>
      <c r="ET80" s="233">
        <f t="shared" si="1"/>
        <v>0</v>
      </c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4"/>
    </row>
    <row r="81" spans="1:186" ht="15" customHeight="1">
      <c r="A81" s="162" t="s">
        <v>160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3"/>
      <c r="BZ81" s="65" t="s">
        <v>69</v>
      </c>
      <c r="CA81" s="66"/>
      <c r="CB81" s="66"/>
      <c r="CC81" s="66"/>
      <c r="CD81" s="66"/>
      <c r="CE81" s="66"/>
      <c r="CF81" s="66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250"/>
      <c r="CS81" s="250"/>
      <c r="CT81" s="250"/>
      <c r="CU81" s="250"/>
      <c r="CV81" s="250"/>
      <c r="CW81" s="250"/>
      <c r="CX81" s="250"/>
      <c r="CY81" s="250"/>
      <c r="CZ81" s="250"/>
      <c r="DA81" s="250"/>
      <c r="DB81" s="250"/>
      <c r="DC81" s="250"/>
      <c r="DD81" s="250"/>
      <c r="DE81" s="250"/>
      <c r="DF81" s="250"/>
      <c r="DG81" s="250"/>
      <c r="DH81" s="250"/>
      <c r="DI81" s="250"/>
      <c r="DJ81" s="250"/>
      <c r="DK81" s="250"/>
      <c r="DL81" s="250"/>
      <c r="DM81" s="250"/>
      <c r="DN81" s="250"/>
      <c r="DO81" s="250"/>
      <c r="DP81" s="250"/>
      <c r="DQ81" s="250"/>
      <c r="DR81" s="250"/>
      <c r="DS81" s="250"/>
      <c r="DT81" s="250"/>
      <c r="DU81" s="250"/>
      <c r="DV81" s="250"/>
      <c r="DW81" s="250"/>
      <c r="DX81" s="250"/>
      <c r="DY81" s="250"/>
      <c r="DZ81" s="250"/>
      <c r="EA81" s="250"/>
      <c r="EB81" s="295"/>
      <c r="EC81" s="295"/>
      <c r="ED81" s="295"/>
      <c r="EE81" s="295"/>
      <c r="EF81" s="295"/>
      <c r="EG81" s="295"/>
      <c r="EH81" s="295"/>
      <c r="EI81" s="295"/>
      <c r="EJ81" s="295"/>
      <c r="EK81" s="295"/>
      <c r="EL81" s="295"/>
      <c r="EM81" s="295"/>
      <c r="EN81" s="295"/>
      <c r="EO81" s="295"/>
      <c r="EP81" s="295"/>
      <c r="EQ81" s="295"/>
      <c r="ER81" s="295"/>
      <c r="ES81" s="295"/>
      <c r="ET81" s="233">
        <f t="shared" si="1"/>
        <v>0</v>
      </c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4"/>
    </row>
    <row r="82" spans="1:186" ht="15" customHeight="1">
      <c r="A82" s="217" t="s">
        <v>199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8"/>
      <c r="BZ82" s="65" t="s">
        <v>198</v>
      </c>
      <c r="CA82" s="66"/>
      <c r="CB82" s="66"/>
      <c r="CC82" s="66"/>
      <c r="CD82" s="66"/>
      <c r="CE82" s="66"/>
      <c r="CF82" s="66"/>
      <c r="CG82" s="115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233">
        <f>CR85+CR109</f>
        <v>-85689.8</v>
      </c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>
        <f>DJ85+DJ109</f>
        <v>-165824.1799999997</v>
      </c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>
        <f>EB83-EB84</f>
        <v>0</v>
      </c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>
        <f t="shared" si="1"/>
        <v>-251513.97999999969</v>
      </c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4"/>
      <c r="FM82" s="308"/>
      <c r="FN82" s="308"/>
      <c r="FO82" s="308"/>
      <c r="FP82" s="308"/>
      <c r="FQ82" s="308"/>
      <c r="FR82" s="308"/>
      <c r="FS82" s="308"/>
      <c r="FT82" s="308"/>
      <c r="FU82" s="308"/>
      <c r="FV82" s="308"/>
      <c r="FW82" s="308"/>
      <c r="FX82" s="308"/>
      <c r="FY82" s="308"/>
      <c r="FZ82" s="308"/>
      <c r="GA82" s="308"/>
      <c r="GB82" s="48"/>
      <c r="GC82" s="48"/>
      <c r="GD82" s="48"/>
    </row>
    <row r="83" spans="1:186" ht="15" customHeight="1">
      <c r="A83" s="162" t="s">
        <v>142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3"/>
      <c r="BZ83" s="65" t="s">
        <v>200</v>
      </c>
      <c r="CA83" s="66"/>
      <c r="CB83" s="66"/>
      <c r="CC83" s="66"/>
      <c r="CD83" s="66"/>
      <c r="CE83" s="66"/>
      <c r="CF83" s="66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233">
        <f>CR16-CR42</f>
        <v>-85689.8</v>
      </c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>
        <f>DJ16-DJ42</f>
        <v>-165824.18000000017</v>
      </c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>
        <f>EB16-EB42</f>
        <v>0</v>
      </c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>
        <f t="shared" si="1"/>
        <v>-251513.98000000016</v>
      </c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4"/>
      <c r="FM83" s="300"/>
      <c r="FN83" s="300"/>
      <c r="FO83" s="300"/>
      <c r="FP83" s="300"/>
      <c r="FQ83" s="300"/>
      <c r="FR83" s="300"/>
      <c r="FS83" s="300"/>
      <c r="FT83" s="300"/>
      <c r="FU83" s="300"/>
      <c r="FV83" s="300"/>
      <c r="FW83" s="300"/>
      <c r="FX83" s="300"/>
      <c r="FY83" s="300"/>
      <c r="FZ83" s="300"/>
      <c r="GA83" s="300"/>
      <c r="GB83" s="300"/>
      <c r="GC83" s="300"/>
      <c r="GD83" s="300"/>
    </row>
    <row r="84" spans="1:186" ht="15" customHeight="1">
      <c r="A84" s="162" t="s">
        <v>71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3"/>
      <c r="BZ84" s="65" t="s">
        <v>201</v>
      </c>
      <c r="CA84" s="66"/>
      <c r="CB84" s="66"/>
      <c r="CC84" s="66"/>
      <c r="CD84" s="66"/>
      <c r="CE84" s="66"/>
      <c r="CF84" s="66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0"/>
      <c r="DK84" s="250"/>
      <c r="DL84" s="250"/>
      <c r="DM84" s="250"/>
      <c r="DN84" s="250"/>
      <c r="DO84" s="250"/>
      <c r="DP84" s="250"/>
      <c r="DQ84" s="250"/>
      <c r="DR84" s="250"/>
      <c r="DS84" s="250"/>
      <c r="DT84" s="250"/>
      <c r="DU84" s="250"/>
      <c r="DV84" s="250"/>
      <c r="DW84" s="250"/>
      <c r="DX84" s="250"/>
      <c r="DY84" s="250"/>
      <c r="DZ84" s="250"/>
      <c r="EA84" s="250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33">
        <f t="shared" si="1"/>
        <v>0</v>
      </c>
      <c r="EU84" s="233"/>
      <c r="EV84" s="233"/>
      <c r="EW84" s="233"/>
      <c r="EX84" s="233"/>
      <c r="EY84" s="233"/>
      <c r="EZ84" s="233"/>
      <c r="FA84" s="233"/>
      <c r="FB84" s="233"/>
      <c r="FC84" s="233"/>
      <c r="FD84" s="233"/>
      <c r="FE84" s="233"/>
      <c r="FF84" s="233"/>
      <c r="FG84" s="233"/>
      <c r="FH84" s="233"/>
      <c r="FI84" s="233"/>
      <c r="FJ84" s="233"/>
      <c r="FK84" s="234"/>
    </row>
    <row r="85" spans="1:186" ht="15" customHeight="1">
      <c r="A85" s="203" t="s">
        <v>234</v>
      </c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4"/>
      <c r="BZ85" s="65" t="s">
        <v>70</v>
      </c>
      <c r="CA85" s="66"/>
      <c r="CB85" s="66"/>
      <c r="CC85" s="66"/>
      <c r="CD85" s="66"/>
      <c r="CE85" s="66"/>
      <c r="CF85" s="66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233">
        <f>CR86+CR90+CR94+CR98+CR102</f>
        <v>-96490</v>
      </c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>
        <f>DJ86+DJ90+DJ94+DJ98+DJ102</f>
        <v>-3547.04000000003</v>
      </c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33"/>
      <c r="DW85" s="233"/>
      <c r="DX85" s="233"/>
      <c r="DY85" s="233"/>
      <c r="DZ85" s="233"/>
      <c r="EA85" s="233"/>
      <c r="EB85" s="233">
        <f>EB86+EB90+EB94+EB98+EB102</f>
        <v>0</v>
      </c>
      <c r="EC85" s="233"/>
      <c r="ED85" s="233"/>
      <c r="EE85" s="233"/>
      <c r="EF85" s="233"/>
      <c r="EG85" s="233"/>
      <c r="EH85" s="233"/>
      <c r="EI85" s="233"/>
      <c r="EJ85" s="233"/>
      <c r="EK85" s="233"/>
      <c r="EL85" s="233"/>
      <c r="EM85" s="233"/>
      <c r="EN85" s="233"/>
      <c r="EO85" s="233"/>
      <c r="EP85" s="233"/>
      <c r="EQ85" s="233"/>
      <c r="ER85" s="233"/>
      <c r="ES85" s="233"/>
      <c r="ET85" s="233">
        <f t="shared" si="1"/>
        <v>-100037.04000000004</v>
      </c>
      <c r="EU85" s="233"/>
      <c r="EV85" s="233"/>
      <c r="EW85" s="233"/>
      <c r="EX85" s="233"/>
      <c r="EY85" s="233"/>
      <c r="EZ85" s="233"/>
      <c r="FA85" s="233"/>
      <c r="FB85" s="233"/>
      <c r="FC85" s="233"/>
      <c r="FD85" s="233"/>
      <c r="FE85" s="233"/>
      <c r="FF85" s="233"/>
      <c r="FG85" s="233"/>
      <c r="FH85" s="233"/>
      <c r="FI85" s="233"/>
      <c r="FJ85" s="233"/>
      <c r="FK85" s="234"/>
    </row>
    <row r="86" spans="1:186" ht="15" customHeight="1">
      <c r="A86" s="213" t="s">
        <v>161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4"/>
      <c r="BZ86" s="65" t="s">
        <v>83</v>
      </c>
      <c r="CA86" s="66"/>
      <c r="CB86" s="66"/>
      <c r="CC86" s="66"/>
      <c r="CD86" s="66"/>
      <c r="CE86" s="66"/>
      <c r="CF86" s="66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233">
        <f>CR87-CR89</f>
        <v>0</v>
      </c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>
        <f>DJ87-DJ89</f>
        <v>-35213.879999999997</v>
      </c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33"/>
      <c r="DW86" s="233"/>
      <c r="DX86" s="233"/>
      <c r="DY86" s="233"/>
      <c r="DZ86" s="233"/>
      <c r="EA86" s="233"/>
      <c r="EB86" s="233">
        <f>EB87-EB89</f>
        <v>0</v>
      </c>
      <c r="EC86" s="233"/>
      <c r="ED86" s="233"/>
      <c r="EE86" s="233"/>
      <c r="EF86" s="233"/>
      <c r="EG86" s="233"/>
      <c r="EH86" s="233"/>
      <c r="EI86" s="233"/>
      <c r="EJ86" s="233"/>
      <c r="EK86" s="233"/>
      <c r="EL86" s="233"/>
      <c r="EM86" s="233"/>
      <c r="EN86" s="233"/>
      <c r="EO86" s="233"/>
      <c r="EP86" s="233"/>
      <c r="EQ86" s="233"/>
      <c r="ER86" s="233"/>
      <c r="ES86" s="233"/>
      <c r="ET86" s="233">
        <f t="shared" si="1"/>
        <v>-35213.879999999997</v>
      </c>
      <c r="EU86" s="233"/>
      <c r="EV86" s="233"/>
      <c r="EW86" s="233"/>
      <c r="EX86" s="233"/>
      <c r="EY86" s="233"/>
      <c r="EZ86" s="233"/>
      <c r="FA86" s="233"/>
      <c r="FB86" s="233"/>
      <c r="FC86" s="233"/>
      <c r="FD86" s="233"/>
      <c r="FE86" s="233"/>
      <c r="FF86" s="233"/>
      <c r="FG86" s="233"/>
      <c r="FH86" s="233"/>
      <c r="FI86" s="233"/>
      <c r="FJ86" s="233"/>
      <c r="FK86" s="234"/>
    </row>
    <row r="87" spans="1:186" ht="12" customHeight="1">
      <c r="A87" s="205" t="s">
        <v>23</v>
      </c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6"/>
      <c r="BZ87" s="79" t="s">
        <v>84</v>
      </c>
      <c r="CA87" s="80"/>
      <c r="CB87" s="80"/>
      <c r="CC87" s="80"/>
      <c r="CD87" s="80"/>
      <c r="CE87" s="80"/>
      <c r="CF87" s="81"/>
      <c r="CG87" s="73">
        <v>310</v>
      </c>
      <c r="CH87" s="74"/>
      <c r="CI87" s="74"/>
      <c r="CJ87" s="74"/>
      <c r="CK87" s="74"/>
      <c r="CL87" s="74"/>
      <c r="CM87" s="74"/>
      <c r="CN87" s="74"/>
      <c r="CO87" s="74"/>
      <c r="CP87" s="74"/>
      <c r="CQ87" s="75"/>
      <c r="CR87" s="235"/>
      <c r="CS87" s="236"/>
      <c r="CT87" s="236"/>
      <c r="CU87" s="236"/>
      <c r="CV87" s="236"/>
      <c r="CW87" s="236"/>
      <c r="CX87" s="236"/>
      <c r="CY87" s="236"/>
      <c r="CZ87" s="236"/>
      <c r="DA87" s="236"/>
      <c r="DB87" s="236"/>
      <c r="DC87" s="236"/>
      <c r="DD87" s="236"/>
      <c r="DE87" s="236"/>
      <c r="DF87" s="236"/>
      <c r="DG87" s="236"/>
      <c r="DH87" s="236"/>
      <c r="DI87" s="237"/>
      <c r="DJ87" s="235">
        <v>20750</v>
      </c>
      <c r="DK87" s="236"/>
      <c r="DL87" s="236"/>
      <c r="DM87" s="236"/>
      <c r="DN87" s="236"/>
      <c r="DO87" s="236"/>
      <c r="DP87" s="236"/>
      <c r="DQ87" s="236"/>
      <c r="DR87" s="236"/>
      <c r="DS87" s="236"/>
      <c r="DT87" s="236"/>
      <c r="DU87" s="236"/>
      <c r="DV87" s="236"/>
      <c r="DW87" s="236"/>
      <c r="DX87" s="236"/>
      <c r="DY87" s="236"/>
      <c r="DZ87" s="236"/>
      <c r="EA87" s="237"/>
      <c r="EB87" s="235"/>
      <c r="EC87" s="236"/>
      <c r="ED87" s="236"/>
      <c r="EE87" s="236"/>
      <c r="EF87" s="236"/>
      <c r="EG87" s="236"/>
      <c r="EH87" s="236"/>
      <c r="EI87" s="236"/>
      <c r="EJ87" s="236"/>
      <c r="EK87" s="236"/>
      <c r="EL87" s="236"/>
      <c r="EM87" s="236"/>
      <c r="EN87" s="236"/>
      <c r="EO87" s="236"/>
      <c r="EP87" s="236"/>
      <c r="EQ87" s="236"/>
      <c r="ER87" s="236"/>
      <c r="ES87" s="237"/>
      <c r="ET87" s="241">
        <f>SUM(CR87:ES88)</f>
        <v>20750</v>
      </c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3"/>
    </row>
    <row r="88" spans="1:186" ht="12" customHeight="1">
      <c r="A88" s="209" t="s">
        <v>73</v>
      </c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10"/>
      <c r="BZ88" s="82"/>
      <c r="CA88" s="83"/>
      <c r="CB88" s="83"/>
      <c r="CC88" s="83"/>
      <c r="CD88" s="83"/>
      <c r="CE88" s="83"/>
      <c r="CF88" s="84"/>
      <c r="CG88" s="76"/>
      <c r="CH88" s="77"/>
      <c r="CI88" s="77"/>
      <c r="CJ88" s="77"/>
      <c r="CK88" s="77"/>
      <c r="CL88" s="77"/>
      <c r="CM88" s="77"/>
      <c r="CN88" s="77"/>
      <c r="CO88" s="77"/>
      <c r="CP88" s="77"/>
      <c r="CQ88" s="78"/>
      <c r="CR88" s="238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40"/>
      <c r="DJ88" s="238"/>
      <c r="DK88" s="239"/>
      <c r="DL88" s="239"/>
      <c r="DM88" s="239"/>
      <c r="DN88" s="239"/>
      <c r="DO88" s="239"/>
      <c r="DP88" s="239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40"/>
      <c r="EB88" s="238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  <c r="ES88" s="240"/>
      <c r="ET88" s="244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6"/>
    </row>
    <row r="89" spans="1:186" ht="15" customHeight="1">
      <c r="A89" s="211" t="s">
        <v>74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2"/>
      <c r="BZ89" s="65" t="s">
        <v>85</v>
      </c>
      <c r="CA89" s="66"/>
      <c r="CB89" s="66"/>
      <c r="CC89" s="66"/>
      <c r="CD89" s="66"/>
      <c r="CE89" s="66"/>
      <c r="CF89" s="66"/>
      <c r="CG89" s="97">
        <v>410</v>
      </c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250"/>
      <c r="CS89" s="250"/>
      <c r="CT89" s="250"/>
      <c r="CU89" s="250"/>
      <c r="CV89" s="250"/>
      <c r="CW89" s="250"/>
      <c r="CX89" s="250"/>
      <c r="CY89" s="250"/>
      <c r="CZ89" s="250"/>
      <c r="DA89" s="250"/>
      <c r="DB89" s="250"/>
      <c r="DC89" s="250"/>
      <c r="DD89" s="250"/>
      <c r="DE89" s="250"/>
      <c r="DF89" s="250"/>
      <c r="DG89" s="250"/>
      <c r="DH89" s="250"/>
      <c r="DI89" s="250"/>
      <c r="DJ89" s="250">
        <v>55963.88</v>
      </c>
      <c r="DK89" s="250"/>
      <c r="DL89" s="250"/>
      <c r="DM89" s="250"/>
      <c r="DN89" s="250"/>
      <c r="DO89" s="250"/>
      <c r="DP89" s="250"/>
      <c r="DQ89" s="250"/>
      <c r="DR89" s="250"/>
      <c r="DS89" s="250"/>
      <c r="DT89" s="250"/>
      <c r="DU89" s="250"/>
      <c r="DV89" s="250"/>
      <c r="DW89" s="250"/>
      <c r="DX89" s="250"/>
      <c r="DY89" s="250"/>
      <c r="DZ89" s="250"/>
      <c r="EA89" s="250"/>
      <c r="EB89" s="250"/>
      <c r="EC89" s="250"/>
      <c r="ED89" s="250"/>
      <c r="EE89" s="250"/>
      <c r="EF89" s="250"/>
      <c r="EG89" s="250"/>
      <c r="EH89" s="250"/>
      <c r="EI89" s="250"/>
      <c r="EJ89" s="250"/>
      <c r="EK89" s="250"/>
      <c r="EL89" s="250"/>
      <c r="EM89" s="250"/>
      <c r="EN89" s="250"/>
      <c r="EO89" s="250"/>
      <c r="EP89" s="250"/>
      <c r="EQ89" s="250"/>
      <c r="ER89" s="250"/>
      <c r="ES89" s="250"/>
      <c r="ET89" s="233">
        <f>SUM(CR89:ES89)</f>
        <v>55963.88</v>
      </c>
      <c r="EU89" s="233"/>
      <c r="EV89" s="233"/>
      <c r="EW89" s="233"/>
      <c r="EX89" s="233"/>
      <c r="EY89" s="233"/>
      <c r="EZ89" s="233"/>
      <c r="FA89" s="233"/>
      <c r="FB89" s="233"/>
      <c r="FC89" s="233"/>
      <c r="FD89" s="233"/>
      <c r="FE89" s="233"/>
      <c r="FF89" s="233"/>
      <c r="FG89" s="233"/>
      <c r="FH89" s="233"/>
      <c r="FI89" s="233"/>
      <c r="FJ89" s="233"/>
      <c r="FK89" s="234"/>
    </row>
    <row r="90" spans="1:186" ht="15" customHeight="1">
      <c r="A90" s="213" t="s">
        <v>75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4"/>
      <c r="BZ90" s="65" t="s">
        <v>86</v>
      </c>
      <c r="CA90" s="66"/>
      <c r="CB90" s="66"/>
      <c r="CC90" s="66"/>
      <c r="CD90" s="66"/>
      <c r="CE90" s="66"/>
      <c r="CF90" s="66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233">
        <f>CR91-CR93</f>
        <v>0</v>
      </c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>
        <f>DJ91-DJ93</f>
        <v>0</v>
      </c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33"/>
      <c r="DW90" s="233"/>
      <c r="DX90" s="233"/>
      <c r="DY90" s="233"/>
      <c r="DZ90" s="233"/>
      <c r="EA90" s="233"/>
      <c r="EB90" s="233">
        <f>EB91-EB93</f>
        <v>0</v>
      </c>
      <c r="EC90" s="233"/>
      <c r="ED90" s="233"/>
      <c r="EE90" s="233"/>
      <c r="EF90" s="233"/>
      <c r="EG90" s="233"/>
      <c r="EH90" s="233"/>
      <c r="EI90" s="233"/>
      <c r="EJ90" s="233"/>
      <c r="EK90" s="233"/>
      <c r="EL90" s="233"/>
      <c r="EM90" s="233"/>
      <c r="EN90" s="233"/>
      <c r="EO90" s="233"/>
      <c r="EP90" s="233"/>
      <c r="EQ90" s="233"/>
      <c r="ER90" s="233"/>
      <c r="ES90" s="233"/>
      <c r="ET90" s="233">
        <f>SUM(CR90:ES90)</f>
        <v>0</v>
      </c>
      <c r="EU90" s="233"/>
      <c r="EV90" s="233"/>
      <c r="EW90" s="233"/>
      <c r="EX90" s="233"/>
      <c r="EY90" s="233"/>
      <c r="EZ90" s="233"/>
      <c r="FA90" s="233"/>
      <c r="FB90" s="233"/>
      <c r="FC90" s="233"/>
      <c r="FD90" s="233"/>
      <c r="FE90" s="233"/>
      <c r="FF90" s="233"/>
      <c r="FG90" s="233"/>
      <c r="FH90" s="233"/>
      <c r="FI90" s="233"/>
      <c r="FJ90" s="233"/>
      <c r="FK90" s="234"/>
    </row>
    <row r="91" spans="1:186" ht="12" customHeight="1">
      <c r="A91" s="205" t="s">
        <v>23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6"/>
      <c r="BZ91" s="79" t="s">
        <v>87</v>
      </c>
      <c r="CA91" s="80"/>
      <c r="CB91" s="80"/>
      <c r="CC91" s="80"/>
      <c r="CD91" s="80"/>
      <c r="CE91" s="80"/>
      <c r="CF91" s="81"/>
      <c r="CG91" s="73">
        <v>320</v>
      </c>
      <c r="CH91" s="74"/>
      <c r="CI91" s="74"/>
      <c r="CJ91" s="74"/>
      <c r="CK91" s="74"/>
      <c r="CL91" s="74"/>
      <c r="CM91" s="74"/>
      <c r="CN91" s="74"/>
      <c r="CO91" s="74"/>
      <c r="CP91" s="74"/>
      <c r="CQ91" s="75"/>
      <c r="CR91" s="235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7"/>
      <c r="DJ91" s="235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36"/>
      <c r="DX91" s="236"/>
      <c r="DY91" s="236"/>
      <c r="DZ91" s="236"/>
      <c r="EA91" s="237"/>
      <c r="EB91" s="235"/>
      <c r="EC91" s="236"/>
      <c r="ED91" s="236"/>
      <c r="EE91" s="236"/>
      <c r="EF91" s="236"/>
      <c r="EG91" s="236"/>
      <c r="EH91" s="236"/>
      <c r="EI91" s="236"/>
      <c r="EJ91" s="236"/>
      <c r="EK91" s="236"/>
      <c r="EL91" s="236"/>
      <c r="EM91" s="236"/>
      <c r="EN91" s="236"/>
      <c r="EO91" s="236"/>
      <c r="EP91" s="236"/>
      <c r="EQ91" s="236"/>
      <c r="ER91" s="236"/>
      <c r="ES91" s="237"/>
      <c r="ET91" s="241">
        <f>SUM(CR91:ES92)</f>
        <v>0</v>
      </c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3"/>
    </row>
    <row r="92" spans="1:186" ht="12" customHeight="1">
      <c r="A92" s="209" t="s">
        <v>76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10"/>
      <c r="BZ92" s="82"/>
      <c r="CA92" s="83"/>
      <c r="CB92" s="83"/>
      <c r="CC92" s="83"/>
      <c r="CD92" s="83"/>
      <c r="CE92" s="83"/>
      <c r="CF92" s="84"/>
      <c r="CG92" s="76"/>
      <c r="CH92" s="77"/>
      <c r="CI92" s="77"/>
      <c r="CJ92" s="77"/>
      <c r="CK92" s="77"/>
      <c r="CL92" s="77"/>
      <c r="CM92" s="77"/>
      <c r="CN92" s="77"/>
      <c r="CO92" s="77"/>
      <c r="CP92" s="77"/>
      <c r="CQ92" s="78"/>
      <c r="CR92" s="238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40"/>
      <c r="DJ92" s="238"/>
      <c r="DK92" s="239"/>
      <c r="DL92" s="239"/>
      <c r="DM92" s="239"/>
      <c r="DN92" s="239"/>
      <c r="DO92" s="239"/>
      <c r="DP92" s="239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40"/>
      <c r="EB92" s="238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  <c r="ES92" s="240"/>
      <c r="ET92" s="244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6"/>
    </row>
    <row r="93" spans="1:186" ht="15" customHeight="1">
      <c r="A93" s="211" t="s">
        <v>77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2"/>
      <c r="BZ93" s="65" t="s">
        <v>88</v>
      </c>
      <c r="CA93" s="66"/>
      <c r="CB93" s="66"/>
      <c r="CC93" s="66"/>
      <c r="CD93" s="66"/>
      <c r="CE93" s="66"/>
      <c r="CF93" s="66"/>
      <c r="CG93" s="97">
        <v>420</v>
      </c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250"/>
      <c r="CS93" s="250"/>
      <c r="CT93" s="250"/>
      <c r="CU93" s="250"/>
      <c r="CV93" s="250"/>
      <c r="CW93" s="250"/>
      <c r="CX93" s="250"/>
      <c r="CY93" s="250"/>
      <c r="CZ93" s="250"/>
      <c r="DA93" s="250"/>
      <c r="DB93" s="250"/>
      <c r="DC93" s="250"/>
      <c r="DD93" s="250"/>
      <c r="DE93" s="250"/>
      <c r="DF93" s="250"/>
      <c r="DG93" s="250"/>
      <c r="DH93" s="250"/>
      <c r="DI93" s="250"/>
      <c r="DJ93" s="250"/>
      <c r="DK93" s="250"/>
      <c r="DL93" s="250"/>
      <c r="DM93" s="250"/>
      <c r="DN93" s="250"/>
      <c r="DO93" s="250"/>
      <c r="DP93" s="250"/>
      <c r="DQ93" s="250"/>
      <c r="DR93" s="250"/>
      <c r="DS93" s="250"/>
      <c r="DT93" s="250"/>
      <c r="DU93" s="250"/>
      <c r="DV93" s="250"/>
      <c r="DW93" s="250"/>
      <c r="DX93" s="250"/>
      <c r="DY93" s="250"/>
      <c r="DZ93" s="250"/>
      <c r="EA93" s="250"/>
      <c r="EB93" s="250"/>
      <c r="EC93" s="250"/>
      <c r="ED93" s="250"/>
      <c r="EE93" s="250"/>
      <c r="EF93" s="250"/>
      <c r="EG93" s="250"/>
      <c r="EH93" s="250"/>
      <c r="EI93" s="250"/>
      <c r="EJ93" s="250"/>
      <c r="EK93" s="250"/>
      <c r="EL93" s="250"/>
      <c r="EM93" s="250"/>
      <c r="EN93" s="250"/>
      <c r="EO93" s="250"/>
      <c r="EP93" s="250"/>
      <c r="EQ93" s="250"/>
      <c r="ER93" s="250"/>
      <c r="ES93" s="250"/>
      <c r="ET93" s="233">
        <f>SUM(CR93:ES93)</f>
        <v>0</v>
      </c>
      <c r="EU93" s="233"/>
      <c r="EV93" s="233"/>
      <c r="EW93" s="233"/>
      <c r="EX93" s="233"/>
      <c r="EY93" s="233"/>
      <c r="EZ93" s="233"/>
      <c r="FA93" s="233"/>
      <c r="FB93" s="233"/>
      <c r="FC93" s="233"/>
      <c r="FD93" s="233"/>
      <c r="FE93" s="233"/>
      <c r="FF93" s="233"/>
      <c r="FG93" s="233"/>
      <c r="FH93" s="233"/>
      <c r="FI93" s="233"/>
      <c r="FJ93" s="233"/>
      <c r="FK93" s="234"/>
    </row>
    <row r="94" spans="1:186" ht="15" customHeight="1">
      <c r="A94" s="213" t="s">
        <v>72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4"/>
      <c r="BZ94" s="65" t="s">
        <v>89</v>
      </c>
      <c r="CA94" s="66"/>
      <c r="CB94" s="66"/>
      <c r="CC94" s="66"/>
      <c r="CD94" s="66"/>
      <c r="CE94" s="66"/>
      <c r="CF94" s="66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233">
        <f>CR95-CR97</f>
        <v>0</v>
      </c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>
        <f>DJ95-DJ97</f>
        <v>0</v>
      </c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33"/>
      <c r="DW94" s="233"/>
      <c r="DX94" s="233"/>
      <c r="DY94" s="233"/>
      <c r="DZ94" s="233"/>
      <c r="EA94" s="233"/>
      <c r="EB94" s="233">
        <f>EB95-EB97</f>
        <v>0</v>
      </c>
      <c r="EC94" s="233"/>
      <c r="ED94" s="233"/>
      <c r="EE94" s="233"/>
      <c r="EF94" s="233"/>
      <c r="EG94" s="233"/>
      <c r="EH94" s="233"/>
      <c r="EI94" s="233"/>
      <c r="EJ94" s="233"/>
      <c r="EK94" s="233"/>
      <c r="EL94" s="233"/>
      <c r="EM94" s="233"/>
      <c r="EN94" s="233"/>
      <c r="EO94" s="233"/>
      <c r="EP94" s="233"/>
      <c r="EQ94" s="233"/>
      <c r="ER94" s="233"/>
      <c r="ES94" s="233"/>
      <c r="ET94" s="233">
        <f>SUM(CR94:ES94)</f>
        <v>0</v>
      </c>
      <c r="EU94" s="233"/>
      <c r="EV94" s="233"/>
      <c r="EW94" s="233"/>
      <c r="EX94" s="233"/>
      <c r="EY94" s="233"/>
      <c r="EZ94" s="233"/>
      <c r="FA94" s="233"/>
      <c r="FB94" s="233"/>
      <c r="FC94" s="233"/>
      <c r="FD94" s="233"/>
      <c r="FE94" s="233"/>
      <c r="FF94" s="233"/>
      <c r="FG94" s="233"/>
      <c r="FH94" s="233"/>
      <c r="FI94" s="233"/>
      <c r="FJ94" s="233"/>
      <c r="FK94" s="234"/>
    </row>
    <row r="95" spans="1:186" ht="12" customHeight="1">
      <c r="A95" s="205" t="s">
        <v>23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6"/>
      <c r="BZ95" s="79" t="s">
        <v>90</v>
      </c>
      <c r="CA95" s="80"/>
      <c r="CB95" s="80"/>
      <c r="CC95" s="80"/>
      <c r="CD95" s="80"/>
      <c r="CE95" s="80"/>
      <c r="CF95" s="81"/>
      <c r="CG95" s="73">
        <v>330</v>
      </c>
      <c r="CH95" s="74"/>
      <c r="CI95" s="74"/>
      <c r="CJ95" s="74"/>
      <c r="CK95" s="74"/>
      <c r="CL95" s="74"/>
      <c r="CM95" s="74"/>
      <c r="CN95" s="74"/>
      <c r="CO95" s="74"/>
      <c r="CP95" s="74"/>
      <c r="CQ95" s="75"/>
      <c r="CR95" s="235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7"/>
      <c r="DJ95" s="235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36"/>
      <c r="DX95" s="236"/>
      <c r="DY95" s="236"/>
      <c r="DZ95" s="236"/>
      <c r="EA95" s="237"/>
      <c r="EB95" s="235"/>
      <c r="EC95" s="236"/>
      <c r="ED95" s="236"/>
      <c r="EE95" s="236"/>
      <c r="EF95" s="236"/>
      <c r="EG95" s="236"/>
      <c r="EH95" s="236"/>
      <c r="EI95" s="236"/>
      <c r="EJ95" s="236"/>
      <c r="EK95" s="236"/>
      <c r="EL95" s="236"/>
      <c r="EM95" s="236"/>
      <c r="EN95" s="236"/>
      <c r="EO95" s="236"/>
      <c r="EP95" s="236"/>
      <c r="EQ95" s="236"/>
      <c r="ER95" s="236"/>
      <c r="ES95" s="237"/>
      <c r="ET95" s="241">
        <f>SUM(CR95:ES96)</f>
        <v>0</v>
      </c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3"/>
    </row>
    <row r="96" spans="1:186" ht="12" customHeight="1">
      <c r="A96" s="209" t="s">
        <v>78</v>
      </c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10"/>
      <c r="BZ96" s="82"/>
      <c r="CA96" s="83"/>
      <c r="CB96" s="83"/>
      <c r="CC96" s="83"/>
      <c r="CD96" s="83"/>
      <c r="CE96" s="83"/>
      <c r="CF96" s="84"/>
      <c r="CG96" s="76"/>
      <c r="CH96" s="77"/>
      <c r="CI96" s="77"/>
      <c r="CJ96" s="77"/>
      <c r="CK96" s="77"/>
      <c r="CL96" s="77"/>
      <c r="CM96" s="77"/>
      <c r="CN96" s="77"/>
      <c r="CO96" s="77"/>
      <c r="CP96" s="77"/>
      <c r="CQ96" s="78"/>
      <c r="CR96" s="238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40"/>
      <c r="DJ96" s="238"/>
      <c r="DK96" s="239"/>
      <c r="DL96" s="239"/>
      <c r="DM96" s="239"/>
      <c r="DN96" s="239"/>
      <c r="DO96" s="239"/>
      <c r="DP96" s="239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40"/>
      <c r="EB96" s="238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  <c r="ES96" s="240"/>
      <c r="ET96" s="244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6"/>
    </row>
    <row r="97" spans="1:194" ht="15" customHeight="1">
      <c r="A97" s="211" t="s">
        <v>79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2"/>
      <c r="BZ97" s="65" t="s">
        <v>91</v>
      </c>
      <c r="CA97" s="66"/>
      <c r="CB97" s="66"/>
      <c r="CC97" s="66"/>
      <c r="CD97" s="66"/>
      <c r="CE97" s="66"/>
      <c r="CF97" s="66"/>
      <c r="CG97" s="97">
        <v>430</v>
      </c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250"/>
      <c r="CS97" s="250"/>
      <c r="CT97" s="250"/>
      <c r="CU97" s="250"/>
      <c r="CV97" s="250"/>
      <c r="CW97" s="250"/>
      <c r="CX97" s="250"/>
      <c r="CY97" s="250"/>
      <c r="CZ97" s="250"/>
      <c r="DA97" s="250"/>
      <c r="DB97" s="250"/>
      <c r="DC97" s="250"/>
      <c r="DD97" s="250"/>
      <c r="DE97" s="250"/>
      <c r="DF97" s="250"/>
      <c r="DG97" s="250"/>
      <c r="DH97" s="250"/>
      <c r="DI97" s="250"/>
      <c r="DJ97" s="250"/>
      <c r="DK97" s="250"/>
      <c r="DL97" s="250"/>
      <c r="DM97" s="250"/>
      <c r="DN97" s="250"/>
      <c r="DO97" s="250"/>
      <c r="DP97" s="250"/>
      <c r="DQ97" s="250"/>
      <c r="DR97" s="250"/>
      <c r="DS97" s="250"/>
      <c r="DT97" s="250"/>
      <c r="DU97" s="250"/>
      <c r="DV97" s="250"/>
      <c r="DW97" s="250"/>
      <c r="DX97" s="250"/>
      <c r="DY97" s="250"/>
      <c r="DZ97" s="250"/>
      <c r="EA97" s="250"/>
      <c r="EB97" s="250"/>
      <c r="EC97" s="250"/>
      <c r="ED97" s="250"/>
      <c r="EE97" s="250"/>
      <c r="EF97" s="250"/>
      <c r="EG97" s="250"/>
      <c r="EH97" s="250"/>
      <c r="EI97" s="250"/>
      <c r="EJ97" s="250"/>
      <c r="EK97" s="250"/>
      <c r="EL97" s="250"/>
      <c r="EM97" s="250"/>
      <c r="EN97" s="250"/>
      <c r="EO97" s="250"/>
      <c r="EP97" s="250"/>
      <c r="EQ97" s="250"/>
      <c r="ER97" s="250"/>
      <c r="ES97" s="250"/>
      <c r="ET97" s="233">
        <f>SUM(CR97:ES97)</f>
        <v>0</v>
      </c>
      <c r="EU97" s="233"/>
      <c r="EV97" s="233"/>
      <c r="EW97" s="233"/>
      <c r="EX97" s="233"/>
      <c r="EY97" s="233"/>
      <c r="EZ97" s="233"/>
      <c r="FA97" s="233"/>
      <c r="FB97" s="233"/>
      <c r="FC97" s="233"/>
      <c r="FD97" s="233"/>
      <c r="FE97" s="233"/>
      <c r="FF97" s="233"/>
      <c r="FG97" s="233"/>
      <c r="FH97" s="233"/>
      <c r="FI97" s="233"/>
      <c r="FJ97" s="233"/>
      <c r="FK97" s="234"/>
    </row>
    <row r="98" spans="1:194" ht="15" customHeight="1">
      <c r="A98" s="213" t="s">
        <v>80</v>
      </c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4"/>
      <c r="BZ98" s="65" t="s">
        <v>92</v>
      </c>
      <c r="CA98" s="66"/>
      <c r="CB98" s="66"/>
      <c r="CC98" s="66"/>
      <c r="CD98" s="66"/>
      <c r="CE98" s="66"/>
      <c r="CF98" s="66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233">
        <f>CR99-CR101</f>
        <v>-96490</v>
      </c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>
        <f>DJ99-DJ101</f>
        <v>31666.839999999967</v>
      </c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33"/>
      <c r="DW98" s="233"/>
      <c r="DX98" s="233"/>
      <c r="DY98" s="233"/>
      <c r="DZ98" s="233"/>
      <c r="EA98" s="233"/>
      <c r="EB98" s="233">
        <f>EB99-EB101</f>
        <v>0</v>
      </c>
      <c r="EC98" s="233"/>
      <c r="ED98" s="233"/>
      <c r="EE98" s="233"/>
      <c r="EF98" s="233"/>
      <c r="EG98" s="233"/>
      <c r="EH98" s="233"/>
      <c r="EI98" s="233"/>
      <c r="EJ98" s="233"/>
      <c r="EK98" s="233"/>
      <c r="EL98" s="233"/>
      <c r="EM98" s="233"/>
      <c r="EN98" s="233"/>
      <c r="EO98" s="233"/>
      <c r="EP98" s="233"/>
      <c r="EQ98" s="233"/>
      <c r="ER98" s="233"/>
      <c r="ES98" s="233"/>
      <c r="ET98" s="233">
        <f>SUM(CR98:ES98)</f>
        <v>-64823.160000000033</v>
      </c>
      <c r="EU98" s="233"/>
      <c r="EV98" s="233"/>
      <c r="EW98" s="233"/>
      <c r="EX98" s="233"/>
      <c r="EY98" s="233"/>
      <c r="EZ98" s="233"/>
      <c r="FA98" s="233"/>
      <c r="FB98" s="233"/>
      <c r="FC98" s="233"/>
      <c r="FD98" s="233"/>
      <c r="FE98" s="233"/>
      <c r="FF98" s="233"/>
      <c r="FG98" s="233"/>
      <c r="FH98" s="233"/>
      <c r="FI98" s="233"/>
      <c r="FJ98" s="233"/>
      <c r="FK98" s="234"/>
    </row>
    <row r="99" spans="1:194" ht="12" customHeight="1">
      <c r="A99" s="205" t="s">
        <v>23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6"/>
      <c r="BZ99" s="79" t="s">
        <v>93</v>
      </c>
      <c r="CA99" s="80"/>
      <c r="CB99" s="80"/>
      <c r="CC99" s="80"/>
      <c r="CD99" s="80"/>
      <c r="CE99" s="80"/>
      <c r="CF99" s="81"/>
      <c r="CG99" s="73">
        <v>340</v>
      </c>
      <c r="CH99" s="74"/>
      <c r="CI99" s="74"/>
      <c r="CJ99" s="74"/>
      <c r="CK99" s="74"/>
      <c r="CL99" s="74"/>
      <c r="CM99" s="74"/>
      <c r="CN99" s="74"/>
      <c r="CO99" s="74"/>
      <c r="CP99" s="74"/>
      <c r="CQ99" s="75"/>
      <c r="CR99" s="235">
        <v>9200</v>
      </c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7"/>
      <c r="DJ99" s="235">
        <v>554684.1</v>
      </c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36"/>
      <c r="DX99" s="236"/>
      <c r="DY99" s="236"/>
      <c r="DZ99" s="236"/>
      <c r="EA99" s="237"/>
      <c r="EB99" s="235"/>
      <c r="EC99" s="236"/>
      <c r="ED99" s="236"/>
      <c r="EE99" s="236"/>
      <c r="EF99" s="236"/>
      <c r="EG99" s="236"/>
      <c r="EH99" s="236"/>
      <c r="EI99" s="236"/>
      <c r="EJ99" s="236"/>
      <c r="EK99" s="236"/>
      <c r="EL99" s="236"/>
      <c r="EM99" s="236"/>
      <c r="EN99" s="236"/>
      <c r="EO99" s="236"/>
      <c r="EP99" s="236"/>
      <c r="EQ99" s="236"/>
      <c r="ER99" s="236"/>
      <c r="ES99" s="237"/>
      <c r="ET99" s="241">
        <f>SUM(CR99:ES100)</f>
        <v>563884.1</v>
      </c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3"/>
    </row>
    <row r="100" spans="1:194" ht="12" customHeight="1">
      <c r="A100" s="209" t="s">
        <v>81</v>
      </c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10"/>
      <c r="BZ100" s="82"/>
      <c r="CA100" s="83"/>
      <c r="CB100" s="83"/>
      <c r="CC100" s="83"/>
      <c r="CD100" s="83"/>
      <c r="CE100" s="83"/>
      <c r="CF100" s="84"/>
      <c r="CG100" s="76"/>
      <c r="CH100" s="77"/>
      <c r="CI100" s="77"/>
      <c r="CJ100" s="77"/>
      <c r="CK100" s="77"/>
      <c r="CL100" s="77"/>
      <c r="CM100" s="77"/>
      <c r="CN100" s="77"/>
      <c r="CO100" s="77"/>
      <c r="CP100" s="77"/>
      <c r="CQ100" s="78"/>
      <c r="CR100" s="238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40"/>
      <c r="DJ100" s="238"/>
      <c r="DK100" s="239"/>
      <c r="DL100" s="239"/>
      <c r="DM100" s="239"/>
      <c r="DN100" s="239"/>
      <c r="DO100" s="239"/>
      <c r="DP100" s="239"/>
      <c r="DQ100" s="239"/>
      <c r="DR100" s="239"/>
      <c r="DS100" s="239"/>
      <c r="DT100" s="239"/>
      <c r="DU100" s="239"/>
      <c r="DV100" s="239"/>
      <c r="DW100" s="239"/>
      <c r="DX100" s="239"/>
      <c r="DY100" s="239"/>
      <c r="DZ100" s="239"/>
      <c r="EA100" s="240"/>
      <c r="EB100" s="238"/>
      <c r="EC100" s="239"/>
      <c r="ED100" s="239"/>
      <c r="EE100" s="239"/>
      <c r="EF100" s="239"/>
      <c r="EG100" s="239"/>
      <c r="EH100" s="239"/>
      <c r="EI100" s="239"/>
      <c r="EJ100" s="239"/>
      <c r="EK100" s="239"/>
      <c r="EL100" s="239"/>
      <c r="EM100" s="239"/>
      <c r="EN100" s="239"/>
      <c r="EO100" s="239"/>
      <c r="EP100" s="239"/>
      <c r="EQ100" s="239"/>
      <c r="ER100" s="239"/>
      <c r="ES100" s="240"/>
      <c r="ET100" s="244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6"/>
    </row>
    <row r="101" spans="1:194" ht="15" customHeight="1">
      <c r="A101" s="211" t="s">
        <v>82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2"/>
      <c r="BZ101" s="65" t="s">
        <v>94</v>
      </c>
      <c r="CA101" s="66"/>
      <c r="CB101" s="66"/>
      <c r="CC101" s="66"/>
      <c r="CD101" s="66"/>
      <c r="CE101" s="66"/>
      <c r="CF101" s="66"/>
      <c r="CG101" s="97">
        <v>440</v>
      </c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250">
        <v>105690</v>
      </c>
      <c r="CS101" s="250"/>
      <c r="CT101" s="250"/>
      <c r="CU101" s="250"/>
      <c r="CV101" s="250"/>
      <c r="CW101" s="250"/>
      <c r="CX101" s="250"/>
      <c r="CY101" s="250"/>
      <c r="CZ101" s="250"/>
      <c r="DA101" s="250"/>
      <c r="DB101" s="250"/>
      <c r="DC101" s="250"/>
      <c r="DD101" s="250"/>
      <c r="DE101" s="250"/>
      <c r="DF101" s="250"/>
      <c r="DG101" s="250"/>
      <c r="DH101" s="250"/>
      <c r="DI101" s="250"/>
      <c r="DJ101" s="250">
        <v>523017.26</v>
      </c>
      <c r="DK101" s="250"/>
      <c r="DL101" s="250"/>
      <c r="DM101" s="250"/>
      <c r="DN101" s="250"/>
      <c r="DO101" s="250"/>
      <c r="DP101" s="250"/>
      <c r="DQ101" s="250"/>
      <c r="DR101" s="250"/>
      <c r="DS101" s="250"/>
      <c r="DT101" s="250"/>
      <c r="DU101" s="250"/>
      <c r="DV101" s="250"/>
      <c r="DW101" s="250"/>
      <c r="DX101" s="250"/>
      <c r="DY101" s="250"/>
      <c r="DZ101" s="250"/>
      <c r="EA101" s="250"/>
      <c r="EB101" s="250"/>
      <c r="EC101" s="250"/>
      <c r="ED101" s="250"/>
      <c r="EE101" s="250"/>
      <c r="EF101" s="250"/>
      <c r="EG101" s="250"/>
      <c r="EH101" s="250"/>
      <c r="EI101" s="250"/>
      <c r="EJ101" s="250"/>
      <c r="EK101" s="250"/>
      <c r="EL101" s="250"/>
      <c r="EM101" s="250"/>
      <c r="EN101" s="250"/>
      <c r="EO101" s="250"/>
      <c r="EP101" s="250"/>
      <c r="EQ101" s="250"/>
      <c r="ER101" s="250"/>
      <c r="ES101" s="250"/>
      <c r="ET101" s="233">
        <f>SUM(CR101:ES101)</f>
        <v>628707.26</v>
      </c>
      <c r="EU101" s="233"/>
      <c r="EV101" s="233"/>
      <c r="EW101" s="233"/>
      <c r="EX101" s="233"/>
      <c r="EY101" s="233"/>
      <c r="EZ101" s="233"/>
      <c r="FA101" s="233"/>
      <c r="FB101" s="233"/>
      <c r="FC101" s="233"/>
      <c r="FD101" s="233"/>
      <c r="FE101" s="233"/>
      <c r="FF101" s="233"/>
      <c r="FG101" s="233"/>
      <c r="FH101" s="233"/>
      <c r="FI101" s="233"/>
      <c r="FJ101" s="233"/>
      <c r="FK101" s="234"/>
    </row>
    <row r="102" spans="1:194" ht="15" customHeight="1">
      <c r="A102" s="213" t="s">
        <v>202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4"/>
      <c r="BZ102" s="65" t="s">
        <v>203</v>
      </c>
      <c r="CA102" s="66"/>
      <c r="CB102" s="66"/>
      <c r="CC102" s="66"/>
      <c r="CD102" s="66"/>
      <c r="CE102" s="66"/>
      <c r="CF102" s="66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233">
        <f>CR103-CR105</f>
        <v>0</v>
      </c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>
        <f>DJ103-DJ105</f>
        <v>0</v>
      </c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33"/>
      <c r="DW102" s="233"/>
      <c r="DX102" s="233"/>
      <c r="DY102" s="233"/>
      <c r="DZ102" s="233"/>
      <c r="EA102" s="233"/>
      <c r="EB102" s="233">
        <f>EB103-EB105</f>
        <v>0</v>
      </c>
      <c r="EC102" s="233"/>
      <c r="ED102" s="233"/>
      <c r="EE102" s="233"/>
      <c r="EF102" s="233"/>
      <c r="EG102" s="233"/>
      <c r="EH102" s="233"/>
      <c r="EI102" s="233"/>
      <c r="EJ102" s="233"/>
      <c r="EK102" s="233"/>
      <c r="EL102" s="233"/>
      <c r="EM102" s="233"/>
      <c r="EN102" s="233"/>
      <c r="EO102" s="233"/>
      <c r="EP102" s="233"/>
      <c r="EQ102" s="233"/>
      <c r="ER102" s="233"/>
      <c r="ES102" s="233"/>
      <c r="ET102" s="233">
        <f>SUM(CR102:ES102)</f>
        <v>0</v>
      </c>
      <c r="EU102" s="233"/>
      <c r="EV102" s="233"/>
      <c r="EW102" s="233"/>
      <c r="EX102" s="233"/>
      <c r="EY102" s="233"/>
      <c r="EZ102" s="233"/>
      <c r="FA102" s="233"/>
      <c r="FB102" s="233"/>
      <c r="FC102" s="233"/>
      <c r="FD102" s="233"/>
      <c r="FE102" s="233"/>
      <c r="FF102" s="233"/>
      <c r="FG102" s="233"/>
      <c r="FH102" s="233"/>
      <c r="FI102" s="233"/>
      <c r="FJ102" s="233"/>
      <c r="FK102" s="234"/>
    </row>
    <row r="103" spans="1:194" ht="12" customHeight="1">
      <c r="A103" s="205" t="s">
        <v>23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6"/>
      <c r="BZ103" s="79" t="s">
        <v>206</v>
      </c>
      <c r="CA103" s="80"/>
      <c r="CB103" s="80"/>
      <c r="CC103" s="80"/>
      <c r="CD103" s="80"/>
      <c r="CE103" s="80"/>
      <c r="CF103" s="81"/>
      <c r="CG103" s="73" t="s">
        <v>208</v>
      </c>
      <c r="CH103" s="74"/>
      <c r="CI103" s="74"/>
      <c r="CJ103" s="74"/>
      <c r="CK103" s="74"/>
      <c r="CL103" s="74"/>
      <c r="CM103" s="74"/>
      <c r="CN103" s="74"/>
      <c r="CO103" s="74"/>
      <c r="CP103" s="74"/>
      <c r="CQ103" s="75"/>
      <c r="CR103" s="235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7"/>
      <c r="DJ103" s="235">
        <v>304065.75</v>
      </c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36"/>
      <c r="DW103" s="236"/>
      <c r="DX103" s="236"/>
      <c r="DY103" s="236"/>
      <c r="DZ103" s="236"/>
      <c r="EA103" s="237"/>
      <c r="EB103" s="235"/>
      <c r="EC103" s="236"/>
      <c r="ED103" s="236"/>
      <c r="EE103" s="236"/>
      <c r="EF103" s="236"/>
      <c r="EG103" s="236"/>
      <c r="EH103" s="236"/>
      <c r="EI103" s="236"/>
      <c r="EJ103" s="236"/>
      <c r="EK103" s="236"/>
      <c r="EL103" s="236"/>
      <c r="EM103" s="236"/>
      <c r="EN103" s="236"/>
      <c r="EO103" s="236"/>
      <c r="EP103" s="236"/>
      <c r="EQ103" s="236"/>
      <c r="ER103" s="236"/>
      <c r="ES103" s="237"/>
      <c r="ET103" s="241">
        <f>SUM(CR103:ES104)</f>
        <v>304065.75</v>
      </c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3"/>
    </row>
    <row r="104" spans="1:194" ht="12" customHeight="1">
      <c r="A104" s="209" t="s">
        <v>204</v>
      </c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10"/>
      <c r="BZ104" s="82"/>
      <c r="CA104" s="83"/>
      <c r="CB104" s="83"/>
      <c r="CC104" s="83"/>
      <c r="CD104" s="83"/>
      <c r="CE104" s="83"/>
      <c r="CF104" s="84"/>
      <c r="CG104" s="76"/>
      <c r="CH104" s="77"/>
      <c r="CI104" s="77"/>
      <c r="CJ104" s="77"/>
      <c r="CK104" s="77"/>
      <c r="CL104" s="77"/>
      <c r="CM104" s="77"/>
      <c r="CN104" s="77"/>
      <c r="CO104" s="77"/>
      <c r="CP104" s="77"/>
      <c r="CQ104" s="78"/>
      <c r="CR104" s="238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40"/>
      <c r="DJ104" s="238"/>
      <c r="DK104" s="239"/>
      <c r="DL104" s="239"/>
      <c r="DM104" s="239"/>
      <c r="DN104" s="239"/>
      <c r="DO104" s="239"/>
      <c r="DP104" s="239"/>
      <c r="DQ104" s="239"/>
      <c r="DR104" s="239"/>
      <c r="DS104" s="239"/>
      <c r="DT104" s="239"/>
      <c r="DU104" s="239"/>
      <c r="DV104" s="239"/>
      <c r="DW104" s="239"/>
      <c r="DX104" s="239"/>
      <c r="DY104" s="239"/>
      <c r="DZ104" s="239"/>
      <c r="EA104" s="240"/>
      <c r="EB104" s="238"/>
      <c r="EC104" s="239"/>
      <c r="ED104" s="239"/>
      <c r="EE104" s="239"/>
      <c r="EF104" s="239"/>
      <c r="EG104" s="239"/>
      <c r="EH104" s="239"/>
      <c r="EI104" s="239"/>
      <c r="EJ104" s="239"/>
      <c r="EK104" s="239"/>
      <c r="EL104" s="239"/>
      <c r="EM104" s="239"/>
      <c r="EN104" s="239"/>
      <c r="EO104" s="239"/>
      <c r="EP104" s="239"/>
      <c r="EQ104" s="239"/>
      <c r="ER104" s="239"/>
      <c r="ES104" s="240"/>
      <c r="ET104" s="244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6"/>
    </row>
    <row r="105" spans="1:194" ht="15" customHeight="1">
      <c r="A105" s="211" t="s">
        <v>205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2"/>
      <c r="BZ105" s="65" t="s">
        <v>207</v>
      </c>
      <c r="CA105" s="66"/>
      <c r="CB105" s="66"/>
      <c r="CC105" s="66"/>
      <c r="CD105" s="66"/>
      <c r="CE105" s="66"/>
      <c r="CF105" s="66"/>
      <c r="CG105" s="97" t="s">
        <v>208</v>
      </c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250"/>
      <c r="CS105" s="250"/>
      <c r="CT105" s="250"/>
      <c r="CU105" s="250"/>
      <c r="CV105" s="250"/>
      <c r="CW105" s="250"/>
      <c r="CX105" s="250"/>
      <c r="CY105" s="250"/>
      <c r="CZ105" s="250"/>
      <c r="DA105" s="250"/>
      <c r="DB105" s="250"/>
      <c r="DC105" s="250"/>
      <c r="DD105" s="250"/>
      <c r="DE105" s="250"/>
      <c r="DF105" s="250"/>
      <c r="DG105" s="250"/>
      <c r="DH105" s="250"/>
      <c r="DI105" s="250"/>
      <c r="DJ105" s="250">
        <v>304065.75</v>
      </c>
      <c r="DK105" s="250"/>
      <c r="DL105" s="250"/>
      <c r="DM105" s="250"/>
      <c r="DN105" s="250"/>
      <c r="DO105" s="250"/>
      <c r="DP105" s="250"/>
      <c r="DQ105" s="250"/>
      <c r="DR105" s="250"/>
      <c r="DS105" s="250"/>
      <c r="DT105" s="250"/>
      <c r="DU105" s="250"/>
      <c r="DV105" s="250"/>
      <c r="DW105" s="250"/>
      <c r="DX105" s="250"/>
      <c r="DY105" s="250"/>
      <c r="DZ105" s="250"/>
      <c r="EA105" s="250"/>
      <c r="EB105" s="250"/>
      <c r="EC105" s="250"/>
      <c r="ED105" s="250"/>
      <c r="EE105" s="250"/>
      <c r="EF105" s="250"/>
      <c r="EG105" s="250"/>
      <c r="EH105" s="250"/>
      <c r="EI105" s="250"/>
      <c r="EJ105" s="250"/>
      <c r="EK105" s="250"/>
      <c r="EL105" s="250"/>
      <c r="EM105" s="250"/>
      <c r="EN105" s="250"/>
      <c r="EO105" s="250"/>
      <c r="EP105" s="250"/>
      <c r="EQ105" s="250"/>
      <c r="ER105" s="250"/>
      <c r="ES105" s="250"/>
      <c r="ET105" s="233">
        <f>SUM(CR105:ES105)</f>
        <v>304065.75</v>
      </c>
      <c r="EU105" s="233"/>
      <c r="EV105" s="233"/>
      <c r="EW105" s="233"/>
      <c r="EX105" s="233"/>
      <c r="EY105" s="233"/>
      <c r="EZ105" s="233"/>
      <c r="FA105" s="233"/>
      <c r="FB105" s="233"/>
      <c r="FC105" s="233"/>
      <c r="FD105" s="233"/>
      <c r="FE105" s="233"/>
      <c r="FF105" s="233"/>
      <c r="FG105" s="233"/>
      <c r="FH105" s="233"/>
      <c r="FI105" s="233"/>
      <c r="FJ105" s="233"/>
      <c r="FK105" s="234"/>
    </row>
    <row r="106" spans="1:194" ht="15" customHeight="1">
      <c r="FJ106" s="42"/>
      <c r="FK106" s="41" t="s">
        <v>164</v>
      </c>
    </row>
    <row r="107" spans="1:194" s="12" customFormat="1" ht="33" customHeight="1">
      <c r="A107" s="161" t="s">
        <v>136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 t="s">
        <v>137</v>
      </c>
      <c r="CA107" s="123"/>
      <c r="CB107" s="123"/>
      <c r="CC107" s="123"/>
      <c r="CD107" s="123"/>
      <c r="CE107" s="123"/>
      <c r="CF107" s="123"/>
      <c r="CG107" s="123" t="s">
        <v>173</v>
      </c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253" t="s">
        <v>174</v>
      </c>
      <c r="CS107" s="253"/>
      <c r="CT107" s="253"/>
      <c r="CU107" s="253"/>
      <c r="CV107" s="253"/>
      <c r="CW107" s="253"/>
      <c r="CX107" s="253"/>
      <c r="CY107" s="253"/>
      <c r="CZ107" s="253"/>
      <c r="DA107" s="253"/>
      <c r="DB107" s="253"/>
      <c r="DC107" s="253"/>
      <c r="DD107" s="253"/>
      <c r="DE107" s="253"/>
      <c r="DF107" s="253"/>
      <c r="DG107" s="253"/>
      <c r="DH107" s="253"/>
      <c r="DI107" s="253"/>
      <c r="DJ107" s="253" t="s">
        <v>175</v>
      </c>
      <c r="DK107" s="253"/>
      <c r="DL107" s="253"/>
      <c r="DM107" s="253"/>
      <c r="DN107" s="253"/>
      <c r="DO107" s="253"/>
      <c r="DP107" s="253"/>
      <c r="DQ107" s="253"/>
      <c r="DR107" s="253"/>
      <c r="DS107" s="253"/>
      <c r="DT107" s="253"/>
      <c r="DU107" s="253"/>
      <c r="DV107" s="253"/>
      <c r="DW107" s="253"/>
      <c r="DX107" s="253"/>
      <c r="DY107" s="253"/>
      <c r="DZ107" s="253"/>
      <c r="EA107" s="253"/>
      <c r="EB107" s="253" t="s">
        <v>2</v>
      </c>
      <c r="EC107" s="253"/>
      <c r="ED107" s="253"/>
      <c r="EE107" s="253"/>
      <c r="EF107" s="253"/>
      <c r="EG107" s="253"/>
      <c r="EH107" s="253"/>
      <c r="EI107" s="253"/>
      <c r="EJ107" s="253"/>
      <c r="EK107" s="253"/>
      <c r="EL107" s="253"/>
      <c r="EM107" s="253"/>
      <c r="EN107" s="253"/>
      <c r="EO107" s="253"/>
      <c r="EP107" s="253"/>
      <c r="EQ107" s="253"/>
      <c r="ER107" s="253"/>
      <c r="ES107" s="253"/>
      <c r="ET107" s="253" t="s">
        <v>1</v>
      </c>
      <c r="EU107" s="253"/>
      <c r="EV107" s="253"/>
      <c r="EW107" s="253"/>
      <c r="EX107" s="253"/>
      <c r="EY107" s="253"/>
      <c r="EZ107" s="253"/>
      <c r="FA107" s="253"/>
      <c r="FB107" s="253"/>
      <c r="FC107" s="253"/>
      <c r="FD107" s="253"/>
      <c r="FE107" s="253"/>
      <c r="FF107" s="253"/>
      <c r="FG107" s="253"/>
      <c r="FH107" s="253"/>
      <c r="FI107" s="253"/>
      <c r="FJ107" s="253"/>
      <c r="FK107" s="256"/>
      <c r="FL107" s="39"/>
      <c r="FM107" s="39"/>
      <c r="FN107" s="39"/>
    </row>
    <row r="108" spans="1:194" s="13" customFormat="1" ht="12" customHeight="1" thickBot="1">
      <c r="A108" s="158">
        <v>1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98">
        <v>2</v>
      </c>
      <c r="CA108" s="98"/>
      <c r="CB108" s="98"/>
      <c r="CC108" s="98"/>
      <c r="CD108" s="98"/>
      <c r="CE108" s="98"/>
      <c r="CF108" s="98"/>
      <c r="CG108" s="98">
        <v>3</v>
      </c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255">
        <v>4</v>
      </c>
      <c r="CS108" s="255"/>
      <c r="CT108" s="255"/>
      <c r="CU108" s="255"/>
      <c r="CV108" s="255"/>
      <c r="CW108" s="255"/>
      <c r="CX108" s="2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>
        <v>5</v>
      </c>
      <c r="DK108" s="255"/>
      <c r="DL108" s="255"/>
      <c r="DM108" s="255"/>
      <c r="DN108" s="255"/>
      <c r="DO108" s="255"/>
      <c r="DP108" s="255"/>
      <c r="DQ108" s="255"/>
      <c r="DR108" s="255"/>
      <c r="DS108" s="255"/>
      <c r="DT108" s="255"/>
      <c r="DU108" s="255"/>
      <c r="DV108" s="255"/>
      <c r="DW108" s="255"/>
      <c r="DX108" s="255"/>
      <c r="DY108" s="255"/>
      <c r="DZ108" s="255"/>
      <c r="EA108" s="255"/>
      <c r="EB108" s="255">
        <v>6</v>
      </c>
      <c r="EC108" s="255"/>
      <c r="ED108" s="255"/>
      <c r="EE108" s="255"/>
      <c r="EF108" s="255"/>
      <c r="EG108" s="255"/>
      <c r="EH108" s="255"/>
      <c r="EI108" s="255"/>
      <c r="EJ108" s="255"/>
      <c r="EK108" s="255"/>
      <c r="EL108" s="255"/>
      <c r="EM108" s="255"/>
      <c r="EN108" s="255"/>
      <c r="EO108" s="255"/>
      <c r="EP108" s="255"/>
      <c r="EQ108" s="255"/>
      <c r="ER108" s="255"/>
      <c r="ES108" s="255"/>
      <c r="ET108" s="255">
        <v>7</v>
      </c>
      <c r="EU108" s="255"/>
      <c r="EV108" s="255"/>
      <c r="EW108" s="255"/>
      <c r="EX108" s="255"/>
      <c r="EY108" s="255"/>
      <c r="EZ108" s="255"/>
      <c r="FA108" s="255"/>
      <c r="FB108" s="255"/>
      <c r="FC108" s="255"/>
      <c r="FD108" s="255"/>
      <c r="FE108" s="255"/>
      <c r="FF108" s="255"/>
      <c r="FG108" s="255"/>
      <c r="FH108" s="255"/>
      <c r="FI108" s="255"/>
      <c r="FJ108" s="255"/>
      <c r="FK108" s="269"/>
      <c r="FL108" s="40"/>
      <c r="FM108" s="40"/>
      <c r="FN108" s="40"/>
    </row>
    <row r="109" spans="1:194" ht="25.5" customHeight="1">
      <c r="A109" s="207" t="s">
        <v>98</v>
      </c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8"/>
      <c r="BZ109" s="138" t="s">
        <v>95</v>
      </c>
      <c r="CA109" s="139"/>
      <c r="CB109" s="139"/>
      <c r="CC109" s="139"/>
      <c r="CD109" s="139"/>
      <c r="CE109" s="139"/>
      <c r="CF109" s="139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254">
        <f>CR110-CR138</f>
        <v>10800.199999999997</v>
      </c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>
        <f>DJ110-DJ138</f>
        <v>-162277.13999999966</v>
      </c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>
        <f>EB110-EB138</f>
        <v>0</v>
      </c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>
        <f>SUM(CR109:ES109)</f>
        <v>-151476.93999999965</v>
      </c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  <c r="FF109" s="254"/>
      <c r="FG109" s="254"/>
      <c r="FH109" s="254"/>
      <c r="FI109" s="254"/>
      <c r="FJ109" s="254"/>
      <c r="FK109" s="270"/>
    </row>
    <row r="110" spans="1:194" ht="23.25" customHeight="1">
      <c r="A110" s="124" t="s">
        <v>235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5"/>
      <c r="BZ110" s="65" t="s">
        <v>101</v>
      </c>
      <c r="CA110" s="66"/>
      <c r="CB110" s="66"/>
      <c r="CC110" s="66"/>
      <c r="CD110" s="66"/>
      <c r="CE110" s="66"/>
      <c r="CF110" s="66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233">
        <f>CR111+CR115+CR119+CR123+CR127+CR131</f>
        <v>10800.199999999997</v>
      </c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>
        <f>DJ111+DJ115+DJ119+DJ123+DJ127+DJ131</f>
        <v>-134107.79000000004</v>
      </c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33"/>
      <c r="DW110" s="233"/>
      <c r="DX110" s="233"/>
      <c r="DY110" s="233"/>
      <c r="DZ110" s="233"/>
      <c r="EA110" s="233"/>
      <c r="EB110" s="233">
        <f>EB111+EB115+EB119+EB123+EB127+EB131</f>
        <v>0</v>
      </c>
      <c r="EC110" s="233"/>
      <c r="ED110" s="233"/>
      <c r="EE110" s="233"/>
      <c r="EF110" s="233"/>
      <c r="EG110" s="233"/>
      <c r="EH110" s="233"/>
      <c r="EI110" s="233"/>
      <c r="EJ110" s="233"/>
      <c r="EK110" s="233"/>
      <c r="EL110" s="233"/>
      <c r="EM110" s="233"/>
      <c r="EN110" s="233"/>
      <c r="EO110" s="233"/>
      <c r="EP110" s="233"/>
      <c r="EQ110" s="233"/>
      <c r="ER110" s="233"/>
      <c r="ES110" s="233"/>
      <c r="ET110" s="233">
        <f>SUM(CR110:ES110)</f>
        <v>-123307.59000000004</v>
      </c>
      <c r="EU110" s="233"/>
      <c r="EV110" s="233"/>
      <c r="EW110" s="233"/>
      <c r="EX110" s="233"/>
      <c r="EY110" s="233"/>
      <c r="EZ110" s="233"/>
      <c r="FA110" s="233"/>
      <c r="FB110" s="233"/>
      <c r="FC110" s="233"/>
      <c r="FD110" s="233"/>
      <c r="FE110" s="233"/>
      <c r="FF110" s="233"/>
      <c r="FG110" s="233"/>
      <c r="FH110" s="233"/>
      <c r="FI110" s="233"/>
      <c r="FJ110" s="233"/>
      <c r="FK110" s="234"/>
      <c r="FM110" s="229"/>
      <c r="FN110" s="229"/>
      <c r="FO110" s="229"/>
      <c r="FP110" s="229"/>
      <c r="FQ110" s="229"/>
      <c r="FR110" s="229"/>
      <c r="FS110" s="229"/>
      <c r="FT110" s="229"/>
      <c r="FU110" s="229"/>
      <c r="FV110" s="229"/>
      <c r="FW110" s="229"/>
      <c r="FX110" s="229"/>
      <c r="FY110" s="229"/>
      <c r="FZ110" s="47"/>
      <c r="GA110" s="229"/>
      <c r="GB110" s="229"/>
      <c r="GC110" s="229"/>
      <c r="GD110" s="229"/>
      <c r="GE110" s="229"/>
      <c r="GF110" s="229"/>
      <c r="GG110" s="229"/>
      <c r="GH110" s="229"/>
      <c r="GI110" s="229"/>
      <c r="GJ110" s="229"/>
      <c r="GK110" s="229"/>
      <c r="GL110" s="229"/>
    </row>
    <row r="111" spans="1:194" ht="15" customHeight="1">
      <c r="A111" s="126" t="s">
        <v>209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7"/>
      <c r="BZ111" s="65" t="s">
        <v>102</v>
      </c>
      <c r="CA111" s="66"/>
      <c r="CB111" s="66"/>
      <c r="CC111" s="66"/>
      <c r="CD111" s="66"/>
      <c r="CE111" s="66"/>
      <c r="CF111" s="66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233">
        <f>CR112-CR114</f>
        <v>0</v>
      </c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3"/>
      <c r="DD111" s="233"/>
      <c r="DE111" s="233"/>
      <c r="DF111" s="233"/>
      <c r="DG111" s="233"/>
      <c r="DH111" s="233"/>
      <c r="DI111" s="233"/>
      <c r="DJ111" s="233">
        <f>DJ112-DJ114</f>
        <v>-7107.320000000298</v>
      </c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33"/>
      <c r="DW111" s="233"/>
      <c r="DX111" s="233"/>
      <c r="DY111" s="233"/>
      <c r="DZ111" s="233"/>
      <c r="EA111" s="233"/>
      <c r="EB111" s="233">
        <f>EB112-EB114</f>
        <v>0</v>
      </c>
      <c r="EC111" s="233"/>
      <c r="ED111" s="233"/>
      <c r="EE111" s="233"/>
      <c r="EF111" s="233"/>
      <c r="EG111" s="233"/>
      <c r="EH111" s="233"/>
      <c r="EI111" s="233"/>
      <c r="EJ111" s="233"/>
      <c r="EK111" s="233"/>
      <c r="EL111" s="233"/>
      <c r="EM111" s="233"/>
      <c r="EN111" s="233"/>
      <c r="EO111" s="233"/>
      <c r="EP111" s="233"/>
      <c r="EQ111" s="233"/>
      <c r="ER111" s="233"/>
      <c r="ES111" s="233"/>
      <c r="ET111" s="233">
        <f>SUM(CR111:ES111)</f>
        <v>-7107.320000000298</v>
      </c>
      <c r="EU111" s="233"/>
      <c r="EV111" s="233"/>
      <c r="EW111" s="233"/>
      <c r="EX111" s="233"/>
      <c r="EY111" s="233"/>
      <c r="EZ111" s="233"/>
      <c r="FA111" s="233"/>
      <c r="FB111" s="233"/>
      <c r="FC111" s="233"/>
      <c r="FD111" s="233"/>
      <c r="FE111" s="233"/>
      <c r="FF111" s="233"/>
      <c r="FG111" s="233"/>
      <c r="FH111" s="233"/>
      <c r="FI111" s="233"/>
      <c r="FJ111" s="233"/>
      <c r="FK111" s="234"/>
      <c r="FM111" s="32" t="s">
        <v>258</v>
      </c>
    </row>
    <row r="112" spans="1:194" ht="12" customHeight="1">
      <c r="A112" s="128" t="s">
        <v>23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9"/>
      <c r="BZ112" s="79" t="s">
        <v>103</v>
      </c>
      <c r="CA112" s="80"/>
      <c r="CB112" s="80"/>
      <c r="CC112" s="80"/>
      <c r="CD112" s="80"/>
      <c r="CE112" s="80"/>
      <c r="CF112" s="81"/>
      <c r="CG112" s="73">
        <v>510</v>
      </c>
      <c r="CH112" s="74"/>
      <c r="CI112" s="74"/>
      <c r="CJ112" s="74"/>
      <c r="CK112" s="74"/>
      <c r="CL112" s="74"/>
      <c r="CM112" s="74"/>
      <c r="CN112" s="74"/>
      <c r="CO112" s="74"/>
      <c r="CP112" s="74"/>
      <c r="CQ112" s="75"/>
      <c r="CR112" s="235">
        <v>52996.2</v>
      </c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7"/>
      <c r="DJ112" s="235">
        <v>3568842.84</v>
      </c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36"/>
      <c r="DX112" s="236"/>
      <c r="DY112" s="236"/>
      <c r="DZ112" s="236"/>
      <c r="EA112" s="237"/>
      <c r="EB112" s="235"/>
      <c r="EC112" s="236"/>
      <c r="ED112" s="236"/>
      <c r="EE112" s="236"/>
      <c r="EF112" s="236"/>
      <c r="EG112" s="236"/>
      <c r="EH112" s="236"/>
      <c r="EI112" s="236"/>
      <c r="EJ112" s="236"/>
      <c r="EK112" s="236"/>
      <c r="EL112" s="236"/>
      <c r="EM112" s="236"/>
      <c r="EN112" s="236"/>
      <c r="EO112" s="236"/>
      <c r="EP112" s="236"/>
      <c r="EQ112" s="236"/>
      <c r="ER112" s="236"/>
      <c r="ES112" s="237"/>
      <c r="ET112" s="241">
        <f>SUM(CR112:ES113)</f>
        <v>3621839.04</v>
      </c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3"/>
    </row>
    <row r="113" spans="1:194" ht="12" customHeight="1">
      <c r="A113" s="196" t="s">
        <v>210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7"/>
      <c r="BZ113" s="82"/>
      <c r="CA113" s="83"/>
      <c r="CB113" s="83"/>
      <c r="CC113" s="83"/>
      <c r="CD113" s="83"/>
      <c r="CE113" s="83"/>
      <c r="CF113" s="84"/>
      <c r="CG113" s="76"/>
      <c r="CH113" s="77"/>
      <c r="CI113" s="77"/>
      <c r="CJ113" s="77"/>
      <c r="CK113" s="77"/>
      <c r="CL113" s="77"/>
      <c r="CM113" s="77"/>
      <c r="CN113" s="77"/>
      <c r="CO113" s="77"/>
      <c r="CP113" s="77"/>
      <c r="CQ113" s="78"/>
      <c r="CR113" s="238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40"/>
      <c r="DJ113" s="238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40"/>
      <c r="EB113" s="238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40"/>
      <c r="ET113" s="244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6"/>
      <c r="FM113" s="230" t="s">
        <v>259</v>
      </c>
      <c r="FN113" s="230"/>
      <c r="FO113" s="230"/>
      <c r="FP113" s="230"/>
      <c r="FQ113" s="230"/>
      <c r="FR113" s="230"/>
      <c r="FS113" s="230"/>
      <c r="FT113" s="230"/>
      <c r="FU113" s="230"/>
      <c r="FV113" s="230"/>
      <c r="FW113" s="230"/>
      <c r="FX113" s="230"/>
      <c r="FY113" s="230"/>
      <c r="FZ113" s="230"/>
      <c r="GA113" s="230"/>
      <c r="GB113" s="230"/>
      <c r="GC113" s="230"/>
      <c r="GD113" s="230"/>
      <c r="GE113" s="230"/>
      <c r="GF113" s="230"/>
      <c r="GG113" s="230"/>
      <c r="GH113" s="230"/>
      <c r="GI113" s="230"/>
      <c r="GJ113" s="230"/>
      <c r="GK113" s="230"/>
      <c r="GL113" s="230"/>
    </row>
    <row r="114" spans="1:194" ht="15" customHeight="1">
      <c r="A114" s="135" t="s">
        <v>211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6"/>
      <c r="BZ114" s="65" t="s">
        <v>104</v>
      </c>
      <c r="CA114" s="66"/>
      <c r="CB114" s="66"/>
      <c r="CC114" s="66"/>
      <c r="CD114" s="66"/>
      <c r="CE114" s="66"/>
      <c r="CF114" s="66"/>
      <c r="CG114" s="97">
        <v>610</v>
      </c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250">
        <v>52996.2</v>
      </c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>
        <v>3575950.16</v>
      </c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33">
        <f>SUM(CR114:ES114)</f>
        <v>3628946.3600000003</v>
      </c>
      <c r="EU114" s="233"/>
      <c r="EV114" s="233"/>
      <c r="EW114" s="233"/>
      <c r="EX114" s="233"/>
      <c r="EY114" s="233"/>
      <c r="EZ114" s="233"/>
      <c r="FA114" s="233"/>
      <c r="FB114" s="233"/>
      <c r="FC114" s="233"/>
      <c r="FD114" s="233"/>
      <c r="FE114" s="233"/>
      <c r="FF114" s="233"/>
      <c r="FG114" s="233"/>
      <c r="FH114" s="233"/>
      <c r="FI114" s="233"/>
      <c r="FJ114" s="233"/>
      <c r="FK114" s="234"/>
      <c r="FM114" s="230"/>
      <c r="FN114" s="230"/>
      <c r="FO114" s="230"/>
      <c r="FP114" s="230"/>
      <c r="FQ114" s="230"/>
      <c r="FR114" s="230"/>
      <c r="FS114" s="230"/>
      <c r="FT114" s="230"/>
      <c r="FU114" s="230"/>
      <c r="FV114" s="230"/>
      <c r="FW114" s="230"/>
      <c r="FX114" s="230"/>
      <c r="FY114" s="230"/>
      <c r="FZ114" s="230"/>
      <c r="GA114" s="230"/>
      <c r="GB114" s="230"/>
      <c r="GC114" s="230"/>
      <c r="GD114" s="230"/>
      <c r="GE114" s="230"/>
      <c r="GF114" s="230"/>
      <c r="GG114" s="230"/>
      <c r="GH114" s="230"/>
      <c r="GI114" s="230"/>
      <c r="GJ114" s="230"/>
      <c r="GK114" s="230"/>
      <c r="GL114" s="230"/>
    </row>
    <row r="115" spans="1:194" ht="15" customHeight="1">
      <c r="A115" s="126" t="s">
        <v>212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7"/>
      <c r="BZ115" s="65" t="s">
        <v>105</v>
      </c>
      <c r="CA115" s="66"/>
      <c r="CB115" s="66"/>
      <c r="CC115" s="66"/>
      <c r="CD115" s="66"/>
      <c r="CE115" s="66"/>
      <c r="CF115" s="66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233">
        <f>CR116-CR118</f>
        <v>0</v>
      </c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>
        <f>DJ116-DJ118</f>
        <v>0</v>
      </c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33"/>
      <c r="DW115" s="233"/>
      <c r="DX115" s="233"/>
      <c r="DY115" s="233"/>
      <c r="DZ115" s="233"/>
      <c r="EA115" s="233"/>
      <c r="EB115" s="233">
        <f>EB116-EB118</f>
        <v>0</v>
      </c>
      <c r="EC115" s="233"/>
      <c r="ED115" s="233"/>
      <c r="EE115" s="233"/>
      <c r="EF115" s="233"/>
      <c r="EG115" s="233"/>
      <c r="EH115" s="233"/>
      <c r="EI115" s="233"/>
      <c r="EJ115" s="233"/>
      <c r="EK115" s="233"/>
      <c r="EL115" s="233"/>
      <c r="EM115" s="233"/>
      <c r="EN115" s="233"/>
      <c r="EO115" s="233"/>
      <c r="EP115" s="233"/>
      <c r="EQ115" s="233"/>
      <c r="ER115" s="233"/>
      <c r="ES115" s="233"/>
      <c r="ET115" s="233">
        <f>SUM(CR115:ES115)</f>
        <v>0</v>
      </c>
      <c r="EU115" s="233"/>
      <c r="EV115" s="233"/>
      <c r="EW115" s="233"/>
      <c r="EX115" s="233"/>
      <c r="EY115" s="233"/>
      <c r="EZ115" s="233"/>
      <c r="FA115" s="233"/>
      <c r="FB115" s="233"/>
      <c r="FC115" s="233"/>
      <c r="FD115" s="233"/>
      <c r="FE115" s="233"/>
      <c r="FF115" s="233"/>
      <c r="FG115" s="233"/>
      <c r="FH115" s="233"/>
      <c r="FI115" s="233"/>
      <c r="FJ115" s="233"/>
      <c r="FK115" s="234"/>
      <c r="FM115" s="230"/>
      <c r="FN115" s="230"/>
      <c r="FO115" s="230"/>
      <c r="FP115" s="230"/>
      <c r="FQ115" s="230"/>
      <c r="FR115" s="230"/>
      <c r="FS115" s="230"/>
      <c r="FT115" s="230"/>
      <c r="FU115" s="230"/>
      <c r="FV115" s="230"/>
      <c r="FW115" s="230"/>
      <c r="FX115" s="230"/>
      <c r="FY115" s="230"/>
      <c r="FZ115" s="230"/>
      <c r="GA115" s="230"/>
      <c r="GB115" s="230"/>
      <c r="GC115" s="230"/>
      <c r="GD115" s="230"/>
      <c r="GE115" s="230"/>
      <c r="GF115" s="230"/>
      <c r="GG115" s="230"/>
      <c r="GH115" s="230"/>
      <c r="GI115" s="230"/>
      <c r="GJ115" s="230"/>
      <c r="GK115" s="230"/>
      <c r="GL115" s="230"/>
    </row>
    <row r="116" spans="1:194" ht="12" customHeight="1">
      <c r="A116" s="128" t="s">
        <v>23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9"/>
      <c r="BZ116" s="79" t="s">
        <v>106</v>
      </c>
      <c r="CA116" s="80"/>
      <c r="CB116" s="80"/>
      <c r="CC116" s="80"/>
      <c r="CD116" s="80"/>
      <c r="CE116" s="80"/>
      <c r="CF116" s="81"/>
      <c r="CG116" s="73">
        <v>520</v>
      </c>
      <c r="CH116" s="74"/>
      <c r="CI116" s="74"/>
      <c r="CJ116" s="74"/>
      <c r="CK116" s="74"/>
      <c r="CL116" s="74"/>
      <c r="CM116" s="74"/>
      <c r="CN116" s="74"/>
      <c r="CO116" s="74"/>
      <c r="CP116" s="74"/>
      <c r="CQ116" s="75"/>
      <c r="CR116" s="235"/>
      <c r="CS116" s="236"/>
      <c r="CT116" s="236"/>
      <c r="CU116" s="236"/>
      <c r="CV116" s="236"/>
      <c r="CW116" s="236"/>
      <c r="CX116" s="236"/>
      <c r="CY116" s="236"/>
      <c r="CZ116" s="236"/>
      <c r="DA116" s="236"/>
      <c r="DB116" s="236"/>
      <c r="DC116" s="236"/>
      <c r="DD116" s="236"/>
      <c r="DE116" s="236"/>
      <c r="DF116" s="236"/>
      <c r="DG116" s="236"/>
      <c r="DH116" s="236"/>
      <c r="DI116" s="237"/>
      <c r="DJ116" s="235"/>
      <c r="DK116" s="236"/>
      <c r="DL116" s="236"/>
      <c r="DM116" s="236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6"/>
      <c r="DX116" s="236"/>
      <c r="DY116" s="236"/>
      <c r="DZ116" s="236"/>
      <c r="EA116" s="237"/>
      <c r="EB116" s="235"/>
      <c r="EC116" s="236"/>
      <c r="ED116" s="236"/>
      <c r="EE116" s="236"/>
      <c r="EF116" s="236"/>
      <c r="EG116" s="236"/>
      <c r="EH116" s="236"/>
      <c r="EI116" s="236"/>
      <c r="EJ116" s="236"/>
      <c r="EK116" s="236"/>
      <c r="EL116" s="236"/>
      <c r="EM116" s="236"/>
      <c r="EN116" s="236"/>
      <c r="EO116" s="236"/>
      <c r="EP116" s="236"/>
      <c r="EQ116" s="236"/>
      <c r="ER116" s="236"/>
      <c r="ES116" s="237"/>
      <c r="ET116" s="241">
        <f>SUM(CR116:ES117)</f>
        <v>0</v>
      </c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3"/>
    </row>
    <row r="117" spans="1:194" ht="12" customHeight="1">
      <c r="A117" s="209" t="s">
        <v>213</v>
      </c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10"/>
      <c r="BZ117" s="82"/>
      <c r="CA117" s="83"/>
      <c r="CB117" s="83"/>
      <c r="CC117" s="83"/>
      <c r="CD117" s="83"/>
      <c r="CE117" s="83"/>
      <c r="CF117" s="84"/>
      <c r="CG117" s="76"/>
      <c r="CH117" s="77"/>
      <c r="CI117" s="77"/>
      <c r="CJ117" s="77"/>
      <c r="CK117" s="77"/>
      <c r="CL117" s="77"/>
      <c r="CM117" s="77"/>
      <c r="CN117" s="77"/>
      <c r="CO117" s="77"/>
      <c r="CP117" s="77"/>
      <c r="CQ117" s="78"/>
      <c r="CR117" s="238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40"/>
      <c r="DJ117" s="238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40"/>
      <c r="EB117" s="238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40"/>
      <c r="ET117" s="244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6"/>
    </row>
    <row r="118" spans="1:194" ht="15" customHeight="1">
      <c r="A118" s="211" t="s">
        <v>214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2"/>
      <c r="BZ118" s="65" t="s">
        <v>107</v>
      </c>
      <c r="CA118" s="66"/>
      <c r="CB118" s="66"/>
      <c r="CC118" s="66"/>
      <c r="CD118" s="66"/>
      <c r="CE118" s="66"/>
      <c r="CF118" s="66"/>
      <c r="CG118" s="97">
        <v>620</v>
      </c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250"/>
      <c r="CS118" s="250"/>
      <c r="CT118" s="250"/>
      <c r="CU118" s="250"/>
      <c r="CV118" s="250"/>
      <c r="CW118" s="250"/>
      <c r="CX118" s="250"/>
      <c r="CY118" s="250"/>
      <c r="CZ118" s="250"/>
      <c r="DA118" s="250"/>
      <c r="DB118" s="250"/>
      <c r="DC118" s="250"/>
      <c r="DD118" s="250"/>
      <c r="DE118" s="250"/>
      <c r="DF118" s="250"/>
      <c r="DG118" s="250"/>
      <c r="DH118" s="250"/>
      <c r="DI118" s="250"/>
      <c r="DJ118" s="250"/>
      <c r="DK118" s="250"/>
      <c r="DL118" s="250"/>
      <c r="DM118" s="250"/>
      <c r="DN118" s="250"/>
      <c r="DO118" s="250"/>
      <c r="DP118" s="250"/>
      <c r="DQ118" s="250"/>
      <c r="DR118" s="250"/>
      <c r="DS118" s="250"/>
      <c r="DT118" s="250"/>
      <c r="DU118" s="250"/>
      <c r="DV118" s="250"/>
      <c r="DW118" s="250"/>
      <c r="DX118" s="250"/>
      <c r="DY118" s="250"/>
      <c r="DZ118" s="250"/>
      <c r="EA118" s="250"/>
      <c r="EB118" s="250"/>
      <c r="EC118" s="250"/>
      <c r="ED118" s="250"/>
      <c r="EE118" s="250"/>
      <c r="EF118" s="250"/>
      <c r="EG118" s="250"/>
      <c r="EH118" s="250"/>
      <c r="EI118" s="250"/>
      <c r="EJ118" s="250"/>
      <c r="EK118" s="250"/>
      <c r="EL118" s="250"/>
      <c r="EM118" s="250"/>
      <c r="EN118" s="250"/>
      <c r="EO118" s="250"/>
      <c r="EP118" s="250"/>
      <c r="EQ118" s="250"/>
      <c r="ER118" s="250"/>
      <c r="ES118" s="250"/>
      <c r="ET118" s="233">
        <f>SUM(CR118:ES118)</f>
        <v>0</v>
      </c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4"/>
    </row>
    <row r="119" spans="1:194" ht="15" customHeight="1">
      <c r="A119" s="126" t="s">
        <v>96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7"/>
      <c r="BZ119" s="65" t="s">
        <v>108</v>
      </c>
      <c r="CA119" s="66"/>
      <c r="CB119" s="66"/>
      <c r="CC119" s="66"/>
      <c r="CD119" s="66"/>
      <c r="CE119" s="66"/>
      <c r="CF119" s="66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233">
        <f>CR120-CR122</f>
        <v>0</v>
      </c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>
        <f>DJ120-DJ122</f>
        <v>0</v>
      </c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>
        <f>EB120-EB122</f>
        <v>0</v>
      </c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>
        <f>SUM(CR119:ES119)</f>
        <v>0</v>
      </c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4"/>
    </row>
    <row r="120" spans="1:194" ht="12" customHeight="1">
      <c r="A120" s="128" t="s">
        <v>23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9"/>
      <c r="BZ120" s="79" t="s">
        <v>109</v>
      </c>
      <c r="CA120" s="80"/>
      <c r="CB120" s="80"/>
      <c r="CC120" s="80"/>
      <c r="CD120" s="80"/>
      <c r="CE120" s="80"/>
      <c r="CF120" s="81"/>
      <c r="CG120" s="73">
        <v>530</v>
      </c>
      <c r="CH120" s="74"/>
      <c r="CI120" s="74"/>
      <c r="CJ120" s="74"/>
      <c r="CK120" s="74"/>
      <c r="CL120" s="74"/>
      <c r="CM120" s="74"/>
      <c r="CN120" s="74"/>
      <c r="CO120" s="74"/>
      <c r="CP120" s="74"/>
      <c r="CQ120" s="75"/>
      <c r="CR120" s="235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7"/>
      <c r="DJ120" s="235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36"/>
      <c r="DX120" s="236"/>
      <c r="DY120" s="236"/>
      <c r="DZ120" s="236"/>
      <c r="EA120" s="237"/>
      <c r="EB120" s="235"/>
      <c r="EC120" s="236"/>
      <c r="ED120" s="236"/>
      <c r="EE120" s="236"/>
      <c r="EF120" s="236"/>
      <c r="EG120" s="236"/>
      <c r="EH120" s="236"/>
      <c r="EI120" s="236"/>
      <c r="EJ120" s="236"/>
      <c r="EK120" s="236"/>
      <c r="EL120" s="236"/>
      <c r="EM120" s="236"/>
      <c r="EN120" s="236"/>
      <c r="EO120" s="236"/>
      <c r="EP120" s="236"/>
      <c r="EQ120" s="236"/>
      <c r="ER120" s="236"/>
      <c r="ES120" s="237"/>
      <c r="ET120" s="241">
        <f>SUM(CR120:ES121)</f>
        <v>0</v>
      </c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3"/>
    </row>
    <row r="121" spans="1:194" ht="12" customHeight="1">
      <c r="A121" s="196" t="s">
        <v>99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7"/>
      <c r="BZ121" s="82"/>
      <c r="CA121" s="83"/>
      <c r="CB121" s="83"/>
      <c r="CC121" s="83"/>
      <c r="CD121" s="83"/>
      <c r="CE121" s="83"/>
      <c r="CF121" s="84"/>
      <c r="CG121" s="76"/>
      <c r="CH121" s="77"/>
      <c r="CI121" s="77"/>
      <c r="CJ121" s="77"/>
      <c r="CK121" s="77"/>
      <c r="CL121" s="77"/>
      <c r="CM121" s="77"/>
      <c r="CN121" s="77"/>
      <c r="CO121" s="77"/>
      <c r="CP121" s="77"/>
      <c r="CQ121" s="78"/>
      <c r="CR121" s="238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0"/>
      <c r="DJ121" s="238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40"/>
      <c r="EB121" s="238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40"/>
      <c r="ET121" s="244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6"/>
    </row>
    <row r="122" spans="1:194" ht="15" customHeight="1">
      <c r="A122" s="135" t="s">
        <v>100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6"/>
      <c r="BZ122" s="65" t="s">
        <v>110</v>
      </c>
      <c r="CA122" s="66"/>
      <c r="CB122" s="66"/>
      <c r="CC122" s="66"/>
      <c r="CD122" s="66"/>
      <c r="CE122" s="66"/>
      <c r="CF122" s="66"/>
      <c r="CG122" s="97">
        <v>630</v>
      </c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250"/>
      <c r="CS122" s="250"/>
      <c r="CT122" s="250"/>
      <c r="CU122" s="250"/>
      <c r="CV122" s="250"/>
      <c r="CW122" s="250"/>
      <c r="CX122" s="250"/>
      <c r="CY122" s="250"/>
      <c r="CZ122" s="250"/>
      <c r="DA122" s="250"/>
      <c r="DB122" s="250"/>
      <c r="DC122" s="250"/>
      <c r="DD122" s="250"/>
      <c r="DE122" s="250"/>
      <c r="DF122" s="250"/>
      <c r="DG122" s="250"/>
      <c r="DH122" s="250"/>
      <c r="DI122" s="250"/>
      <c r="DJ122" s="250"/>
      <c r="DK122" s="250"/>
      <c r="DL122" s="250"/>
      <c r="DM122" s="250"/>
      <c r="DN122" s="250"/>
      <c r="DO122" s="250"/>
      <c r="DP122" s="250"/>
      <c r="DQ122" s="250"/>
      <c r="DR122" s="250"/>
      <c r="DS122" s="250"/>
      <c r="DT122" s="250"/>
      <c r="DU122" s="250"/>
      <c r="DV122" s="250"/>
      <c r="DW122" s="250"/>
      <c r="DX122" s="250"/>
      <c r="DY122" s="250"/>
      <c r="DZ122" s="250"/>
      <c r="EA122" s="250"/>
      <c r="EB122" s="250"/>
      <c r="EC122" s="250"/>
      <c r="ED122" s="250"/>
      <c r="EE122" s="250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33">
        <f>SUM(CR122:ES122)</f>
        <v>0</v>
      </c>
      <c r="EU122" s="233"/>
      <c r="EV122" s="233"/>
      <c r="EW122" s="233"/>
      <c r="EX122" s="233"/>
      <c r="EY122" s="233"/>
      <c r="EZ122" s="233"/>
      <c r="FA122" s="233"/>
      <c r="FB122" s="233"/>
      <c r="FC122" s="233"/>
      <c r="FD122" s="233"/>
      <c r="FE122" s="233"/>
      <c r="FF122" s="233"/>
      <c r="FG122" s="233"/>
      <c r="FH122" s="233"/>
      <c r="FI122" s="233"/>
      <c r="FJ122" s="233"/>
      <c r="FK122" s="234"/>
    </row>
    <row r="123" spans="1:194" ht="15" customHeight="1">
      <c r="A123" s="126" t="s">
        <v>215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7"/>
      <c r="BZ123" s="65" t="s">
        <v>111</v>
      </c>
      <c r="CA123" s="66"/>
      <c r="CB123" s="66"/>
      <c r="CC123" s="66"/>
      <c r="CD123" s="66"/>
      <c r="CE123" s="66"/>
      <c r="CF123" s="66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233">
        <f>CR124-CR126</f>
        <v>0</v>
      </c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>
        <f>DJ124-DJ126</f>
        <v>0</v>
      </c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33"/>
      <c r="DX123" s="233"/>
      <c r="DY123" s="233"/>
      <c r="DZ123" s="233"/>
      <c r="EA123" s="233"/>
      <c r="EB123" s="233">
        <f>EB124-EB126</f>
        <v>0</v>
      </c>
      <c r="EC123" s="233"/>
      <c r="ED123" s="233"/>
      <c r="EE123" s="233"/>
      <c r="EF123" s="233"/>
      <c r="EG123" s="233"/>
      <c r="EH123" s="233"/>
      <c r="EI123" s="233"/>
      <c r="EJ123" s="233"/>
      <c r="EK123" s="233"/>
      <c r="EL123" s="233"/>
      <c r="EM123" s="233"/>
      <c r="EN123" s="233"/>
      <c r="EO123" s="233"/>
      <c r="EP123" s="233"/>
      <c r="EQ123" s="233"/>
      <c r="ER123" s="233"/>
      <c r="ES123" s="233"/>
      <c r="ET123" s="233">
        <f>SUM(CR123:ES123)</f>
        <v>0</v>
      </c>
      <c r="EU123" s="233"/>
      <c r="EV123" s="233"/>
      <c r="EW123" s="233"/>
      <c r="EX123" s="233"/>
      <c r="EY123" s="233"/>
      <c r="EZ123" s="233"/>
      <c r="FA123" s="233"/>
      <c r="FB123" s="233"/>
      <c r="FC123" s="233"/>
      <c r="FD123" s="233"/>
      <c r="FE123" s="233"/>
      <c r="FF123" s="233"/>
      <c r="FG123" s="233"/>
      <c r="FH123" s="233"/>
      <c r="FI123" s="233"/>
      <c r="FJ123" s="233"/>
      <c r="FK123" s="234"/>
    </row>
    <row r="124" spans="1:194" ht="12" customHeight="1">
      <c r="A124" s="128" t="s">
        <v>23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9"/>
      <c r="BZ124" s="79" t="s">
        <v>112</v>
      </c>
      <c r="CA124" s="80"/>
      <c r="CB124" s="80"/>
      <c r="CC124" s="80"/>
      <c r="CD124" s="80"/>
      <c r="CE124" s="80"/>
      <c r="CF124" s="81"/>
      <c r="CG124" s="73">
        <v>540</v>
      </c>
      <c r="CH124" s="74"/>
      <c r="CI124" s="74"/>
      <c r="CJ124" s="74"/>
      <c r="CK124" s="74"/>
      <c r="CL124" s="74"/>
      <c r="CM124" s="74"/>
      <c r="CN124" s="74"/>
      <c r="CO124" s="74"/>
      <c r="CP124" s="74"/>
      <c r="CQ124" s="75"/>
      <c r="CR124" s="235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7"/>
      <c r="DJ124" s="235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6"/>
      <c r="DX124" s="236"/>
      <c r="DY124" s="236"/>
      <c r="DZ124" s="236"/>
      <c r="EA124" s="237"/>
      <c r="EB124" s="235"/>
      <c r="EC124" s="236"/>
      <c r="ED124" s="236"/>
      <c r="EE124" s="236"/>
      <c r="EF124" s="236"/>
      <c r="EG124" s="236"/>
      <c r="EH124" s="236"/>
      <c r="EI124" s="236"/>
      <c r="EJ124" s="236"/>
      <c r="EK124" s="236"/>
      <c r="EL124" s="236"/>
      <c r="EM124" s="236"/>
      <c r="EN124" s="236"/>
      <c r="EO124" s="236"/>
      <c r="EP124" s="236"/>
      <c r="EQ124" s="236"/>
      <c r="ER124" s="236"/>
      <c r="ES124" s="237"/>
      <c r="ET124" s="241">
        <f>SUM(CR124:ES125)</f>
        <v>0</v>
      </c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3"/>
    </row>
    <row r="125" spans="1:194" ht="12" customHeight="1">
      <c r="A125" s="196" t="s">
        <v>216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7"/>
      <c r="BZ125" s="82"/>
      <c r="CA125" s="83"/>
      <c r="CB125" s="83"/>
      <c r="CC125" s="83"/>
      <c r="CD125" s="83"/>
      <c r="CE125" s="83"/>
      <c r="CF125" s="84"/>
      <c r="CG125" s="76"/>
      <c r="CH125" s="77"/>
      <c r="CI125" s="77"/>
      <c r="CJ125" s="77"/>
      <c r="CK125" s="77"/>
      <c r="CL125" s="77"/>
      <c r="CM125" s="77"/>
      <c r="CN125" s="77"/>
      <c r="CO125" s="77"/>
      <c r="CP125" s="77"/>
      <c r="CQ125" s="78"/>
      <c r="CR125" s="238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40"/>
      <c r="DJ125" s="238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40"/>
      <c r="EB125" s="238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40"/>
      <c r="ET125" s="244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6"/>
    </row>
    <row r="126" spans="1:194" ht="15" customHeight="1">
      <c r="A126" s="135" t="s">
        <v>217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6"/>
      <c r="BZ126" s="65" t="s">
        <v>113</v>
      </c>
      <c r="CA126" s="66"/>
      <c r="CB126" s="66"/>
      <c r="CC126" s="66"/>
      <c r="CD126" s="66"/>
      <c r="CE126" s="66"/>
      <c r="CF126" s="66"/>
      <c r="CG126" s="97">
        <v>640</v>
      </c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33">
        <f>SUM(CR126:ES126)</f>
        <v>0</v>
      </c>
      <c r="EU126" s="233"/>
      <c r="EV126" s="233"/>
      <c r="EW126" s="233"/>
      <c r="EX126" s="233"/>
      <c r="EY126" s="233"/>
      <c r="EZ126" s="233"/>
      <c r="FA126" s="233"/>
      <c r="FB126" s="233"/>
      <c r="FC126" s="233"/>
      <c r="FD126" s="233"/>
      <c r="FE126" s="233"/>
      <c r="FF126" s="233"/>
      <c r="FG126" s="233"/>
      <c r="FH126" s="233"/>
      <c r="FI126" s="233"/>
      <c r="FJ126" s="233"/>
      <c r="FK126" s="234"/>
    </row>
    <row r="127" spans="1:194" ht="15" customHeight="1">
      <c r="A127" s="126" t="s">
        <v>97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7"/>
      <c r="BZ127" s="65" t="s">
        <v>114</v>
      </c>
      <c r="CA127" s="66"/>
      <c r="CB127" s="66"/>
      <c r="CC127" s="66"/>
      <c r="CD127" s="66"/>
      <c r="CE127" s="66"/>
      <c r="CF127" s="66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233">
        <f>CR128-CR130</f>
        <v>0</v>
      </c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>
        <f>DJ128-DJ130</f>
        <v>0</v>
      </c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33"/>
      <c r="DX127" s="233"/>
      <c r="DY127" s="233"/>
      <c r="DZ127" s="233"/>
      <c r="EA127" s="233"/>
      <c r="EB127" s="233">
        <f>EB128-EB130</f>
        <v>0</v>
      </c>
      <c r="EC127" s="233"/>
      <c r="ED127" s="233"/>
      <c r="EE127" s="233"/>
      <c r="EF127" s="233"/>
      <c r="EG127" s="233"/>
      <c r="EH127" s="233"/>
      <c r="EI127" s="233"/>
      <c r="EJ127" s="233"/>
      <c r="EK127" s="233"/>
      <c r="EL127" s="233"/>
      <c r="EM127" s="233"/>
      <c r="EN127" s="233"/>
      <c r="EO127" s="233"/>
      <c r="EP127" s="233"/>
      <c r="EQ127" s="233"/>
      <c r="ER127" s="233"/>
      <c r="ES127" s="233"/>
      <c r="ET127" s="233">
        <f>SUM(CR127:ES127)</f>
        <v>0</v>
      </c>
      <c r="EU127" s="233"/>
      <c r="EV127" s="233"/>
      <c r="EW127" s="233"/>
      <c r="EX127" s="233"/>
      <c r="EY127" s="233"/>
      <c r="EZ127" s="233"/>
      <c r="FA127" s="233"/>
      <c r="FB127" s="233"/>
      <c r="FC127" s="233"/>
      <c r="FD127" s="233"/>
      <c r="FE127" s="233"/>
      <c r="FF127" s="233"/>
      <c r="FG127" s="233"/>
      <c r="FH127" s="233"/>
      <c r="FI127" s="233"/>
      <c r="FJ127" s="233"/>
      <c r="FK127" s="234"/>
    </row>
    <row r="128" spans="1:194" ht="12" customHeight="1">
      <c r="A128" s="128" t="s">
        <v>23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9"/>
      <c r="BZ128" s="79" t="s">
        <v>115</v>
      </c>
      <c r="CA128" s="80"/>
      <c r="CB128" s="80"/>
      <c r="CC128" s="80"/>
      <c r="CD128" s="80"/>
      <c r="CE128" s="80"/>
      <c r="CF128" s="81"/>
      <c r="CG128" s="73">
        <v>550</v>
      </c>
      <c r="CH128" s="74"/>
      <c r="CI128" s="74"/>
      <c r="CJ128" s="74"/>
      <c r="CK128" s="74"/>
      <c r="CL128" s="74"/>
      <c r="CM128" s="74"/>
      <c r="CN128" s="74"/>
      <c r="CO128" s="74"/>
      <c r="CP128" s="74"/>
      <c r="CQ128" s="75"/>
      <c r="CR128" s="235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7"/>
      <c r="DJ128" s="235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36"/>
      <c r="DX128" s="236"/>
      <c r="DY128" s="236"/>
      <c r="DZ128" s="236"/>
      <c r="EA128" s="237"/>
      <c r="EB128" s="235"/>
      <c r="EC128" s="236"/>
      <c r="ED128" s="236"/>
      <c r="EE128" s="236"/>
      <c r="EF128" s="236"/>
      <c r="EG128" s="236"/>
      <c r="EH128" s="236"/>
      <c r="EI128" s="236"/>
      <c r="EJ128" s="236"/>
      <c r="EK128" s="236"/>
      <c r="EL128" s="236"/>
      <c r="EM128" s="236"/>
      <c r="EN128" s="236"/>
      <c r="EO128" s="236"/>
      <c r="EP128" s="236"/>
      <c r="EQ128" s="236"/>
      <c r="ER128" s="236"/>
      <c r="ES128" s="237"/>
      <c r="ET128" s="241">
        <f>SUM(CR128:ES129)</f>
        <v>0</v>
      </c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3"/>
    </row>
    <row r="129" spans="1:194" ht="12" customHeight="1">
      <c r="A129" s="196" t="s">
        <v>218</v>
      </c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7"/>
      <c r="BZ129" s="82"/>
      <c r="CA129" s="83"/>
      <c r="CB129" s="83"/>
      <c r="CC129" s="83"/>
      <c r="CD129" s="83"/>
      <c r="CE129" s="83"/>
      <c r="CF129" s="84"/>
      <c r="CG129" s="76"/>
      <c r="CH129" s="77"/>
      <c r="CI129" s="77"/>
      <c r="CJ129" s="77"/>
      <c r="CK129" s="77"/>
      <c r="CL129" s="77"/>
      <c r="CM129" s="77"/>
      <c r="CN129" s="77"/>
      <c r="CO129" s="77"/>
      <c r="CP129" s="77"/>
      <c r="CQ129" s="78"/>
      <c r="CR129" s="238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40"/>
      <c r="DJ129" s="238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40"/>
      <c r="EB129" s="238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40"/>
      <c r="ET129" s="244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245"/>
      <c r="FF129" s="245"/>
      <c r="FG129" s="245"/>
      <c r="FH129" s="245"/>
      <c r="FI129" s="245"/>
      <c r="FJ129" s="245"/>
      <c r="FK129" s="246"/>
    </row>
    <row r="130" spans="1:194" ht="15" customHeight="1">
      <c r="A130" s="135" t="s">
        <v>219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6"/>
      <c r="BZ130" s="65" t="s">
        <v>116</v>
      </c>
      <c r="CA130" s="66"/>
      <c r="CB130" s="66"/>
      <c r="CC130" s="66"/>
      <c r="CD130" s="66"/>
      <c r="CE130" s="66"/>
      <c r="CF130" s="66"/>
      <c r="CG130" s="97">
        <v>650</v>
      </c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33">
        <f>SUM(CR130:ES130)</f>
        <v>0</v>
      </c>
      <c r="EU130" s="233"/>
      <c r="EV130" s="233"/>
      <c r="EW130" s="233"/>
      <c r="EX130" s="233"/>
      <c r="EY130" s="233"/>
      <c r="EZ130" s="233"/>
      <c r="FA130" s="233"/>
      <c r="FB130" s="233"/>
      <c r="FC130" s="233"/>
      <c r="FD130" s="233"/>
      <c r="FE130" s="233"/>
      <c r="FF130" s="233"/>
      <c r="FG130" s="233"/>
      <c r="FH130" s="233"/>
      <c r="FI130" s="233"/>
      <c r="FJ130" s="233"/>
      <c r="FK130" s="234"/>
      <c r="FM130" s="228" t="s">
        <v>256</v>
      </c>
      <c r="FN130" s="228"/>
      <c r="FO130" s="228"/>
      <c r="FP130" s="228"/>
      <c r="FQ130" s="228"/>
      <c r="FR130" s="228"/>
      <c r="FS130" s="228"/>
      <c r="FT130" s="228"/>
      <c r="FU130" s="228"/>
      <c r="FV130" s="228"/>
      <c r="FW130" s="228"/>
      <c r="FX130" s="228"/>
      <c r="FY130" s="228"/>
      <c r="FZ130" s="228"/>
      <c r="GA130" s="228"/>
      <c r="GC130" s="228" t="s">
        <v>257</v>
      </c>
      <c r="GD130" s="228"/>
      <c r="GE130" s="228"/>
      <c r="GF130" s="228"/>
      <c r="GG130" s="228"/>
      <c r="GH130" s="228"/>
      <c r="GI130" s="228"/>
      <c r="GJ130" s="228"/>
      <c r="GK130" s="228"/>
      <c r="GL130" s="228"/>
    </row>
    <row r="131" spans="1:194" ht="24" customHeight="1">
      <c r="A131" s="126" t="s">
        <v>220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7"/>
      <c r="BZ131" s="65" t="s">
        <v>117</v>
      </c>
      <c r="CA131" s="66"/>
      <c r="CB131" s="66"/>
      <c r="CC131" s="66"/>
      <c r="CD131" s="66"/>
      <c r="CE131" s="66"/>
      <c r="CF131" s="66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233">
        <f>CR132-CR134</f>
        <v>10800.199999999997</v>
      </c>
      <c r="CS131" s="233"/>
      <c r="CT131" s="233"/>
      <c r="CU131" s="233"/>
      <c r="CV131" s="233"/>
      <c r="CW131" s="233"/>
      <c r="CX131" s="233"/>
      <c r="CY131" s="233"/>
      <c r="CZ131" s="233"/>
      <c r="DA131" s="233"/>
      <c r="DB131" s="233"/>
      <c r="DC131" s="233"/>
      <c r="DD131" s="233"/>
      <c r="DE131" s="233"/>
      <c r="DF131" s="233"/>
      <c r="DG131" s="233"/>
      <c r="DH131" s="233"/>
      <c r="DI131" s="233"/>
      <c r="DJ131" s="233">
        <f>DJ132-DJ134</f>
        <v>-127000.46999999974</v>
      </c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33"/>
      <c r="DX131" s="233"/>
      <c r="DY131" s="233"/>
      <c r="DZ131" s="233"/>
      <c r="EA131" s="233"/>
      <c r="EB131" s="233">
        <f>EB132-EB134</f>
        <v>0</v>
      </c>
      <c r="EC131" s="233"/>
      <c r="ED131" s="233"/>
      <c r="EE131" s="233"/>
      <c r="EF131" s="233"/>
      <c r="EG131" s="233"/>
      <c r="EH131" s="233"/>
      <c r="EI131" s="233"/>
      <c r="EJ131" s="233"/>
      <c r="EK131" s="233"/>
      <c r="EL131" s="233"/>
      <c r="EM131" s="233"/>
      <c r="EN131" s="233"/>
      <c r="EO131" s="233"/>
      <c r="EP131" s="233"/>
      <c r="EQ131" s="233"/>
      <c r="ER131" s="233"/>
      <c r="ES131" s="233"/>
      <c r="ET131" s="233">
        <f>SUM(CR131:ES131)</f>
        <v>-116200.26999999974</v>
      </c>
      <c r="EU131" s="233"/>
      <c r="EV131" s="233"/>
      <c r="EW131" s="233"/>
      <c r="EX131" s="233"/>
      <c r="EY131" s="233"/>
      <c r="EZ131" s="233"/>
      <c r="FA131" s="233"/>
      <c r="FB131" s="233"/>
      <c r="FC131" s="233"/>
      <c r="FD131" s="233"/>
      <c r="FE131" s="233"/>
      <c r="FF131" s="233"/>
      <c r="FG131" s="233"/>
      <c r="FH131" s="233"/>
      <c r="FI131" s="233"/>
      <c r="FJ131" s="233"/>
      <c r="FK131" s="234"/>
      <c r="FM131" s="229"/>
      <c r="FN131" s="229"/>
      <c r="FO131" s="229"/>
      <c r="FP131" s="229"/>
      <c r="FQ131" s="229"/>
      <c r="FR131" s="229"/>
      <c r="FS131" s="229"/>
      <c r="FT131" s="229"/>
      <c r="FU131" s="229"/>
      <c r="FV131" s="229"/>
      <c r="FW131" s="229"/>
      <c r="FX131" s="229"/>
      <c r="FY131" s="229"/>
      <c r="FZ131" s="229"/>
      <c r="GA131" s="229"/>
      <c r="GB131" s="229"/>
      <c r="GC131" s="229"/>
      <c r="GD131" s="229"/>
      <c r="GE131" s="229"/>
      <c r="GF131" s="229"/>
      <c r="GG131" s="229"/>
      <c r="GH131" s="229"/>
      <c r="GI131" s="229"/>
      <c r="GJ131" s="229"/>
      <c r="GK131" s="229"/>
      <c r="GL131" s="229"/>
    </row>
    <row r="132" spans="1:194" ht="12" customHeight="1">
      <c r="A132" s="128" t="s">
        <v>23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9"/>
      <c r="BZ132" s="79" t="s">
        <v>118</v>
      </c>
      <c r="CA132" s="80"/>
      <c r="CB132" s="80"/>
      <c r="CC132" s="80"/>
      <c r="CD132" s="80"/>
      <c r="CE132" s="80"/>
      <c r="CF132" s="81"/>
      <c r="CG132" s="73">
        <v>560</v>
      </c>
      <c r="CH132" s="74"/>
      <c r="CI132" s="74"/>
      <c r="CJ132" s="74"/>
      <c r="CK132" s="74"/>
      <c r="CL132" s="74"/>
      <c r="CM132" s="74"/>
      <c r="CN132" s="74"/>
      <c r="CO132" s="74"/>
      <c r="CP132" s="74"/>
      <c r="CQ132" s="75"/>
      <c r="CR132" s="235">
        <v>106632.2</v>
      </c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7"/>
      <c r="DJ132" s="235">
        <v>3859866.24</v>
      </c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6"/>
      <c r="DX132" s="236"/>
      <c r="DY132" s="236"/>
      <c r="DZ132" s="236"/>
      <c r="EA132" s="237"/>
      <c r="EB132" s="235"/>
      <c r="EC132" s="236"/>
      <c r="ED132" s="236"/>
      <c r="EE132" s="236"/>
      <c r="EF132" s="236"/>
      <c r="EG132" s="236"/>
      <c r="EH132" s="236"/>
      <c r="EI132" s="236"/>
      <c r="EJ132" s="236"/>
      <c r="EK132" s="236"/>
      <c r="EL132" s="236"/>
      <c r="EM132" s="236"/>
      <c r="EN132" s="236"/>
      <c r="EO132" s="236"/>
      <c r="EP132" s="236"/>
      <c r="EQ132" s="236"/>
      <c r="ER132" s="236"/>
      <c r="ES132" s="237"/>
      <c r="ET132" s="241">
        <f>SUM(CR132:ES133)</f>
        <v>3966498.4400000004</v>
      </c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3"/>
    </row>
    <row r="133" spans="1:194" ht="12" customHeight="1">
      <c r="A133" s="196" t="s">
        <v>221</v>
      </c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7"/>
      <c r="BZ133" s="82"/>
      <c r="CA133" s="83"/>
      <c r="CB133" s="83"/>
      <c r="CC133" s="83"/>
      <c r="CD133" s="83"/>
      <c r="CE133" s="83"/>
      <c r="CF133" s="84"/>
      <c r="CG133" s="76"/>
      <c r="CH133" s="77"/>
      <c r="CI133" s="77"/>
      <c r="CJ133" s="77"/>
      <c r="CK133" s="77"/>
      <c r="CL133" s="77"/>
      <c r="CM133" s="77"/>
      <c r="CN133" s="77"/>
      <c r="CO133" s="77"/>
      <c r="CP133" s="77"/>
      <c r="CQ133" s="78"/>
      <c r="CR133" s="238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40"/>
      <c r="DJ133" s="238"/>
      <c r="DK133" s="239"/>
      <c r="DL133" s="239"/>
      <c r="DM133" s="239"/>
      <c r="DN133" s="239"/>
      <c r="DO133" s="239"/>
      <c r="DP133" s="239"/>
      <c r="DQ133" s="239"/>
      <c r="DR133" s="239"/>
      <c r="DS133" s="239"/>
      <c r="DT133" s="239"/>
      <c r="DU133" s="239"/>
      <c r="DV133" s="239"/>
      <c r="DW133" s="239"/>
      <c r="DX133" s="239"/>
      <c r="DY133" s="239"/>
      <c r="DZ133" s="239"/>
      <c r="EA133" s="240"/>
      <c r="EB133" s="238"/>
      <c r="EC133" s="239"/>
      <c r="ED133" s="239"/>
      <c r="EE133" s="239"/>
      <c r="EF133" s="239"/>
      <c r="EG133" s="239"/>
      <c r="EH133" s="239"/>
      <c r="EI133" s="239"/>
      <c r="EJ133" s="239"/>
      <c r="EK133" s="239"/>
      <c r="EL133" s="239"/>
      <c r="EM133" s="239"/>
      <c r="EN133" s="239"/>
      <c r="EO133" s="239"/>
      <c r="EP133" s="239"/>
      <c r="EQ133" s="239"/>
      <c r="ER133" s="239"/>
      <c r="ES133" s="240"/>
      <c r="ET133" s="244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6"/>
    </row>
    <row r="134" spans="1:194" ht="15" customHeight="1">
      <c r="A134" s="135" t="s">
        <v>222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6"/>
      <c r="BZ134" s="65" t="s">
        <v>119</v>
      </c>
      <c r="CA134" s="66"/>
      <c r="CB134" s="66"/>
      <c r="CC134" s="66"/>
      <c r="CD134" s="66"/>
      <c r="CE134" s="66"/>
      <c r="CF134" s="66"/>
      <c r="CG134" s="97">
        <v>660</v>
      </c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250">
        <v>95832</v>
      </c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>
        <v>3986866.71</v>
      </c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  <c r="DV134" s="250"/>
      <c r="DW134" s="250"/>
      <c r="DX134" s="250"/>
      <c r="DY134" s="250"/>
      <c r="DZ134" s="250"/>
      <c r="EA134" s="250"/>
      <c r="EB134" s="250"/>
      <c r="EC134" s="250"/>
      <c r="ED134" s="250"/>
      <c r="EE134" s="250"/>
      <c r="EF134" s="250"/>
      <c r="EG134" s="250"/>
      <c r="EH134" s="250"/>
      <c r="EI134" s="250"/>
      <c r="EJ134" s="250"/>
      <c r="EK134" s="250"/>
      <c r="EL134" s="250"/>
      <c r="EM134" s="250"/>
      <c r="EN134" s="250"/>
      <c r="EO134" s="250"/>
      <c r="EP134" s="250"/>
      <c r="EQ134" s="250"/>
      <c r="ER134" s="250"/>
      <c r="ES134" s="250"/>
      <c r="ET134" s="233">
        <f>SUM(CR134:ES134)</f>
        <v>4082698.71</v>
      </c>
      <c r="EU134" s="233"/>
      <c r="EV134" s="233"/>
      <c r="EW134" s="233"/>
      <c r="EX134" s="233"/>
      <c r="EY134" s="233"/>
      <c r="EZ134" s="233"/>
      <c r="FA134" s="233"/>
      <c r="FB134" s="233"/>
      <c r="FC134" s="233"/>
      <c r="FD134" s="233"/>
      <c r="FE134" s="233"/>
      <c r="FF134" s="233"/>
      <c r="FG134" s="233"/>
      <c r="FH134" s="233"/>
      <c r="FI134" s="233"/>
      <c r="FJ134" s="233"/>
      <c r="FK134" s="234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61" t="s">
        <v>136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 t="s">
        <v>137</v>
      </c>
      <c r="CA136" s="123"/>
      <c r="CB136" s="123"/>
      <c r="CC136" s="123"/>
      <c r="CD136" s="123"/>
      <c r="CE136" s="123"/>
      <c r="CF136" s="123"/>
      <c r="CG136" s="123" t="s">
        <v>173</v>
      </c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253" t="s">
        <v>174</v>
      </c>
      <c r="CS136" s="253"/>
      <c r="CT136" s="253"/>
      <c r="CU136" s="253"/>
      <c r="CV136" s="253"/>
      <c r="CW136" s="253"/>
      <c r="CX136" s="253"/>
      <c r="CY136" s="253"/>
      <c r="CZ136" s="253"/>
      <c r="DA136" s="253"/>
      <c r="DB136" s="253"/>
      <c r="DC136" s="253"/>
      <c r="DD136" s="253"/>
      <c r="DE136" s="253"/>
      <c r="DF136" s="253"/>
      <c r="DG136" s="253"/>
      <c r="DH136" s="253"/>
      <c r="DI136" s="253"/>
      <c r="DJ136" s="253" t="s">
        <v>175</v>
      </c>
      <c r="DK136" s="253"/>
      <c r="DL136" s="253"/>
      <c r="DM136" s="253"/>
      <c r="DN136" s="253"/>
      <c r="DO136" s="253"/>
      <c r="DP136" s="253"/>
      <c r="DQ136" s="253"/>
      <c r="DR136" s="253"/>
      <c r="DS136" s="253"/>
      <c r="DT136" s="253"/>
      <c r="DU136" s="253"/>
      <c r="DV136" s="253"/>
      <c r="DW136" s="253"/>
      <c r="DX136" s="253"/>
      <c r="DY136" s="253"/>
      <c r="DZ136" s="253"/>
      <c r="EA136" s="253"/>
      <c r="EB136" s="253" t="s">
        <v>2</v>
      </c>
      <c r="EC136" s="253"/>
      <c r="ED136" s="253"/>
      <c r="EE136" s="253"/>
      <c r="EF136" s="253"/>
      <c r="EG136" s="253"/>
      <c r="EH136" s="253"/>
      <c r="EI136" s="253"/>
      <c r="EJ136" s="253"/>
      <c r="EK136" s="253"/>
      <c r="EL136" s="253"/>
      <c r="EM136" s="253"/>
      <c r="EN136" s="253"/>
      <c r="EO136" s="253"/>
      <c r="EP136" s="253"/>
      <c r="EQ136" s="253"/>
      <c r="ER136" s="253"/>
      <c r="ES136" s="253"/>
      <c r="ET136" s="253" t="s">
        <v>1</v>
      </c>
      <c r="EU136" s="253"/>
      <c r="EV136" s="253"/>
      <c r="EW136" s="253"/>
      <c r="EX136" s="253"/>
      <c r="EY136" s="253"/>
      <c r="EZ136" s="253"/>
      <c r="FA136" s="253"/>
      <c r="FB136" s="253"/>
      <c r="FC136" s="253"/>
      <c r="FD136" s="253"/>
      <c r="FE136" s="253"/>
      <c r="FF136" s="253"/>
      <c r="FG136" s="253"/>
      <c r="FH136" s="253"/>
      <c r="FI136" s="253"/>
      <c r="FJ136" s="253"/>
      <c r="FK136" s="256"/>
      <c r="FL136" s="39"/>
      <c r="FM136" s="39"/>
      <c r="FN136" s="39"/>
    </row>
    <row r="137" spans="1:194" ht="12.75" customHeight="1" thickBot="1">
      <c r="A137" s="118">
        <v>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119">
        <v>2</v>
      </c>
      <c r="CA137" s="119"/>
      <c r="CB137" s="119"/>
      <c r="CC137" s="119"/>
      <c r="CD137" s="119"/>
      <c r="CE137" s="119"/>
      <c r="CF137" s="119"/>
      <c r="CG137" s="119">
        <v>3</v>
      </c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293">
        <v>4</v>
      </c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>
        <v>5</v>
      </c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>
        <v>6</v>
      </c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  <c r="EO137" s="293"/>
      <c r="EP137" s="293"/>
      <c r="EQ137" s="293"/>
      <c r="ER137" s="293"/>
      <c r="ES137" s="293"/>
      <c r="ET137" s="293">
        <v>7</v>
      </c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3"/>
      <c r="FI137" s="293"/>
      <c r="FJ137" s="293"/>
      <c r="FK137" s="297"/>
    </row>
    <row r="138" spans="1:194" ht="15" customHeight="1">
      <c r="A138" s="215" t="s">
        <v>143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6"/>
      <c r="BZ138" s="138" t="s">
        <v>122</v>
      </c>
      <c r="CA138" s="139"/>
      <c r="CB138" s="139"/>
      <c r="CC138" s="139"/>
      <c r="CD138" s="139"/>
      <c r="CE138" s="139"/>
      <c r="CF138" s="139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254">
        <f>CR139+CR143+CR147</f>
        <v>0</v>
      </c>
      <c r="CS138" s="254"/>
      <c r="CT138" s="254"/>
      <c r="CU138" s="254"/>
      <c r="CV138" s="254"/>
      <c r="CW138" s="254"/>
      <c r="CX138" s="254"/>
      <c r="CY138" s="254"/>
      <c r="CZ138" s="254"/>
      <c r="DA138" s="254"/>
      <c r="DB138" s="254"/>
      <c r="DC138" s="254"/>
      <c r="DD138" s="254"/>
      <c r="DE138" s="254"/>
      <c r="DF138" s="254"/>
      <c r="DG138" s="254"/>
      <c r="DH138" s="254"/>
      <c r="DI138" s="254"/>
      <c r="DJ138" s="254">
        <f>DJ139+DJ143+DJ147</f>
        <v>28169.349999999627</v>
      </c>
      <c r="DK138" s="254"/>
      <c r="DL138" s="254"/>
      <c r="DM138" s="254"/>
      <c r="DN138" s="254"/>
      <c r="DO138" s="254"/>
      <c r="DP138" s="254"/>
      <c r="DQ138" s="254"/>
      <c r="DR138" s="254"/>
      <c r="DS138" s="254"/>
      <c r="DT138" s="254"/>
      <c r="DU138" s="254"/>
      <c r="DV138" s="254"/>
      <c r="DW138" s="254"/>
      <c r="DX138" s="254"/>
      <c r="DY138" s="254"/>
      <c r="DZ138" s="254"/>
      <c r="EA138" s="254"/>
      <c r="EB138" s="254">
        <f>EB139+EB143+EB147</f>
        <v>0</v>
      </c>
      <c r="EC138" s="254"/>
      <c r="ED138" s="254"/>
      <c r="EE138" s="254"/>
      <c r="EF138" s="254"/>
      <c r="EG138" s="254"/>
      <c r="EH138" s="254"/>
      <c r="EI138" s="254"/>
      <c r="EJ138" s="254"/>
      <c r="EK138" s="254"/>
      <c r="EL138" s="254"/>
      <c r="EM138" s="254"/>
      <c r="EN138" s="254"/>
      <c r="EO138" s="254"/>
      <c r="EP138" s="254"/>
      <c r="EQ138" s="254"/>
      <c r="ER138" s="254"/>
      <c r="ES138" s="254"/>
      <c r="ET138" s="254">
        <f>SUM(CR138:ES138)</f>
        <v>28169.349999999627</v>
      </c>
      <c r="EU138" s="254"/>
      <c r="EV138" s="254"/>
      <c r="EW138" s="254"/>
      <c r="EX138" s="254"/>
      <c r="EY138" s="254"/>
      <c r="EZ138" s="254"/>
      <c r="FA138" s="254"/>
      <c r="FB138" s="254"/>
      <c r="FC138" s="254"/>
      <c r="FD138" s="254"/>
      <c r="FE138" s="254"/>
      <c r="FF138" s="254"/>
      <c r="FG138" s="254"/>
      <c r="FH138" s="254"/>
      <c r="FI138" s="254"/>
      <c r="FJ138" s="254"/>
      <c r="FK138" s="270"/>
    </row>
    <row r="139" spans="1:194" ht="26.25" customHeight="1">
      <c r="A139" s="126" t="s">
        <v>223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7"/>
      <c r="BZ139" s="65" t="s">
        <v>123</v>
      </c>
      <c r="CA139" s="66"/>
      <c r="CB139" s="66"/>
      <c r="CC139" s="66"/>
      <c r="CD139" s="66"/>
      <c r="CE139" s="66"/>
      <c r="CF139" s="66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233">
        <f>CR140-CR142</f>
        <v>0</v>
      </c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>
        <f>DJ140-DJ142</f>
        <v>0</v>
      </c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33"/>
      <c r="DW139" s="233"/>
      <c r="DX139" s="233"/>
      <c r="DY139" s="233"/>
      <c r="DZ139" s="233"/>
      <c r="EA139" s="233"/>
      <c r="EB139" s="233">
        <f>EB140-EB142</f>
        <v>0</v>
      </c>
      <c r="EC139" s="233"/>
      <c r="ED139" s="233"/>
      <c r="EE139" s="233"/>
      <c r="EF139" s="233"/>
      <c r="EG139" s="233"/>
      <c r="EH139" s="233"/>
      <c r="EI139" s="233"/>
      <c r="EJ139" s="233"/>
      <c r="EK139" s="233"/>
      <c r="EL139" s="233"/>
      <c r="EM139" s="233"/>
      <c r="EN139" s="233"/>
      <c r="EO139" s="233"/>
      <c r="EP139" s="233"/>
      <c r="EQ139" s="233"/>
      <c r="ER139" s="233"/>
      <c r="ES139" s="233"/>
      <c r="ET139" s="233">
        <f>SUM(CR139:ES139)</f>
        <v>0</v>
      </c>
      <c r="EU139" s="233"/>
      <c r="EV139" s="233"/>
      <c r="EW139" s="233"/>
      <c r="EX139" s="233"/>
      <c r="EY139" s="233"/>
      <c r="EZ139" s="233"/>
      <c r="FA139" s="233"/>
      <c r="FB139" s="233"/>
      <c r="FC139" s="233"/>
      <c r="FD139" s="233"/>
      <c r="FE139" s="233"/>
      <c r="FF139" s="233"/>
      <c r="FG139" s="233"/>
      <c r="FH139" s="233"/>
      <c r="FI139" s="233"/>
      <c r="FJ139" s="233"/>
      <c r="FK139" s="234"/>
    </row>
    <row r="140" spans="1:194" ht="12" customHeight="1">
      <c r="A140" s="128" t="s">
        <v>23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9"/>
      <c r="BZ140" s="79" t="s">
        <v>124</v>
      </c>
      <c r="CA140" s="80"/>
      <c r="CB140" s="80"/>
      <c r="CC140" s="80"/>
      <c r="CD140" s="80"/>
      <c r="CE140" s="80"/>
      <c r="CF140" s="81"/>
      <c r="CG140" s="73">
        <v>710</v>
      </c>
      <c r="CH140" s="74"/>
      <c r="CI140" s="74"/>
      <c r="CJ140" s="74"/>
      <c r="CK140" s="74"/>
      <c r="CL140" s="74"/>
      <c r="CM140" s="74"/>
      <c r="CN140" s="74"/>
      <c r="CO140" s="74"/>
      <c r="CP140" s="74"/>
      <c r="CQ140" s="75"/>
      <c r="CR140" s="235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7"/>
      <c r="DJ140" s="235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36"/>
      <c r="DX140" s="236"/>
      <c r="DY140" s="236"/>
      <c r="DZ140" s="236"/>
      <c r="EA140" s="237"/>
      <c r="EB140" s="235"/>
      <c r="EC140" s="236"/>
      <c r="ED140" s="236"/>
      <c r="EE140" s="236"/>
      <c r="EF140" s="236"/>
      <c r="EG140" s="236"/>
      <c r="EH140" s="236"/>
      <c r="EI140" s="236"/>
      <c r="EJ140" s="236"/>
      <c r="EK140" s="236"/>
      <c r="EL140" s="236"/>
      <c r="EM140" s="236"/>
      <c r="EN140" s="236"/>
      <c r="EO140" s="236"/>
      <c r="EP140" s="236"/>
      <c r="EQ140" s="236"/>
      <c r="ER140" s="236"/>
      <c r="ES140" s="237"/>
      <c r="ET140" s="241">
        <f>SUM(CR140:ES141)</f>
        <v>0</v>
      </c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3"/>
    </row>
    <row r="141" spans="1:194" ht="12" customHeight="1">
      <c r="A141" s="196" t="s">
        <v>224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7"/>
      <c r="BZ141" s="82"/>
      <c r="CA141" s="83"/>
      <c r="CB141" s="83"/>
      <c r="CC141" s="83"/>
      <c r="CD141" s="83"/>
      <c r="CE141" s="83"/>
      <c r="CF141" s="84"/>
      <c r="CG141" s="76"/>
      <c r="CH141" s="77"/>
      <c r="CI141" s="77"/>
      <c r="CJ141" s="77"/>
      <c r="CK141" s="77"/>
      <c r="CL141" s="77"/>
      <c r="CM141" s="77"/>
      <c r="CN141" s="77"/>
      <c r="CO141" s="77"/>
      <c r="CP141" s="77"/>
      <c r="CQ141" s="78"/>
      <c r="CR141" s="238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40"/>
      <c r="DJ141" s="238"/>
      <c r="DK141" s="239"/>
      <c r="DL141" s="239"/>
      <c r="DM141" s="239"/>
      <c r="DN141" s="239"/>
      <c r="DO141" s="239"/>
      <c r="DP141" s="239"/>
      <c r="DQ141" s="239"/>
      <c r="DR141" s="239"/>
      <c r="DS141" s="239"/>
      <c r="DT141" s="239"/>
      <c r="DU141" s="239"/>
      <c r="DV141" s="239"/>
      <c r="DW141" s="239"/>
      <c r="DX141" s="239"/>
      <c r="DY141" s="239"/>
      <c r="DZ141" s="239"/>
      <c r="EA141" s="240"/>
      <c r="EB141" s="238"/>
      <c r="EC141" s="239"/>
      <c r="ED141" s="239"/>
      <c r="EE141" s="239"/>
      <c r="EF141" s="239"/>
      <c r="EG141" s="239"/>
      <c r="EH141" s="239"/>
      <c r="EI141" s="239"/>
      <c r="EJ141" s="239"/>
      <c r="EK141" s="239"/>
      <c r="EL141" s="239"/>
      <c r="EM141" s="239"/>
      <c r="EN141" s="239"/>
      <c r="EO141" s="239"/>
      <c r="EP141" s="239"/>
      <c r="EQ141" s="239"/>
      <c r="ER141" s="239"/>
      <c r="ES141" s="240"/>
      <c r="ET141" s="244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6"/>
    </row>
    <row r="142" spans="1:194" ht="15" customHeight="1">
      <c r="A142" s="135" t="s">
        <v>225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6"/>
      <c r="BZ142" s="65" t="s">
        <v>125</v>
      </c>
      <c r="CA142" s="66"/>
      <c r="CB142" s="66"/>
      <c r="CC142" s="66"/>
      <c r="CD142" s="66"/>
      <c r="CE142" s="66"/>
      <c r="CF142" s="66"/>
      <c r="CG142" s="97">
        <v>810</v>
      </c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  <c r="DV142" s="250"/>
      <c r="DW142" s="250"/>
      <c r="DX142" s="250"/>
      <c r="DY142" s="250"/>
      <c r="DZ142" s="250"/>
      <c r="EA142" s="250"/>
      <c r="EB142" s="250"/>
      <c r="EC142" s="250"/>
      <c r="ED142" s="250"/>
      <c r="EE142" s="250"/>
      <c r="EF142" s="250"/>
      <c r="EG142" s="250"/>
      <c r="EH142" s="250"/>
      <c r="EI142" s="250"/>
      <c r="EJ142" s="250"/>
      <c r="EK142" s="250"/>
      <c r="EL142" s="250"/>
      <c r="EM142" s="250"/>
      <c r="EN142" s="250"/>
      <c r="EO142" s="250"/>
      <c r="EP142" s="250"/>
      <c r="EQ142" s="250"/>
      <c r="ER142" s="250"/>
      <c r="ES142" s="250"/>
      <c r="ET142" s="233">
        <f>SUM(CR142:ES142)</f>
        <v>0</v>
      </c>
      <c r="EU142" s="233"/>
      <c r="EV142" s="233"/>
      <c r="EW142" s="233"/>
      <c r="EX142" s="233"/>
      <c r="EY142" s="233"/>
      <c r="EZ142" s="233"/>
      <c r="FA142" s="233"/>
      <c r="FB142" s="233"/>
      <c r="FC142" s="233"/>
      <c r="FD142" s="233"/>
      <c r="FE142" s="233"/>
      <c r="FF142" s="233"/>
      <c r="FG142" s="233"/>
      <c r="FH142" s="233"/>
      <c r="FI142" s="233"/>
      <c r="FJ142" s="233"/>
      <c r="FK142" s="234"/>
    </row>
    <row r="143" spans="1:194" ht="25.5" customHeight="1">
      <c r="A143" s="126" t="s">
        <v>226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7"/>
      <c r="BZ143" s="65" t="s">
        <v>126</v>
      </c>
      <c r="CA143" s="66"/>
      <c r="CB143" s="66"/>
      <c r="CC143" s="66"/>
      <c r="CD143" s="66"/>
      <c r="CE143" s="66"/>
      <c r="CF143" s="66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233">
        <f>CR144-CR146</f>
        <v>0</v>
      </c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>
        <f>DJ144-DJ146</f>
        <v>0</v>
      </c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33"/>
      <c r="DX143" s="233"/>
      <c r="DY143" s="233"/>
      <c r="DZ143" s="233"/>
      <c r="EA143" s="233"/>
      <c r="EB143" s="233">
        <f>EB144-EB146</f>
        <v>0</v>
      </c>
      <c r="EC143" s="233"/>
      <c r="ED143" s="233"/>
      <c r="EE143" s="233"/>
      <c r="EF143" s="233"/>
      <c r="EG143" s="233"/>
      <c r="EH143" s="233"/>
      <c r="EI143" s="233"/>
      <c r="EJ143" s="233"/>
      <c r="EK143" s="233"/>
      <c r="EL143" s="233"/>
      <c r="EM143" s="233"/>
      <c r="EN143" s="233"/>
      <c r="EO143" s="233"/>
      <c r="EP143" s="233"/>
      <c r="EQ143" s="233"/>
      <c r="ER143" s="233"/>
      <c r="ES143" s="233"/>
      <c r="ET143" s="233">
        <f>SUM(CR143:ES143)</f>
        <v>0</v>
      </c>
      <c r="EU143" s="233"/>
      <c r="EV143" s="233"/>
      <c r="EW143" s="233"/>
      <c r="EX143" s="233"/>
      <c r="EY143" s="233"/>
      <c r="EZ143" s="233"/>
      <c r="FA143" s="233"/>
      <c r="FB143" s="233"/>
      <c r="FC143" s="233"/>
      <c r="FD143" s="233"/>
      <c r="FE143" s="233"/>
      <c r="FF143" s="233"/>
      <c r="FG143" s="233"/>
      <c r="FH143" s="233"/>
      <c r="FI143" s="233"/>
      <c r="FJ143" s="233"/>
      <c r="FK143" s="234"/>
    </row>
    <row r="144" spans="1:194" ht="12" customHeight="1">
      <c r="A144" s="128" t="s">
        <v>23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9"/>
      <c r="BZ144" s="79" t="s">
        <v>127</v>
      </c>
      <c r="CA144" s="80"/>
      <c r="CB144" s="80"/>
      <c r="CC144" s="80"/>
      <c r="CD144" s="80"/>
      <c r="CE144" s="80"/>
      <c r="CF144" s="81"/>
      <c r="CG144" s="73">
        <v>720</v>
      </c>
      <c r="CH144" s="74"/>
      <c r="CI144" s="74"/>
      <c r="CJ144" s="74"/>
      <c r="CK144" s="74"/>
      <c r="CL144" s="74"/>
      <c r="CM144" s="74"/>
      <c r="CN144" s="74"/>
      <c r="CO144" s="74"/>
      <c r="CP144" s="74"/>
      <c r="CQ144" s="75"/>
      <c r="CR144" s="235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7"/>
      <c r="DJ144" s="235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36"/>
      <c r="DX144" s="236"/>
      <c r="DY144" s="236"/>
      <c r="DZ144" s="236"/>
      <c r="EA144" s="237"/>
      <c r="EB144" s="235"/>
      <c r="EC144" s="236"/>
      <c r="ED144" s="236"/>
      <c r="EE144" s="236"/>
      <c r="EF144" s="236"/>
      <c r="EG144" s="236"/>
      <c r="EH144" s="236"/>
      <c r="EI144" s="236"/>
      <c r="EJ144" s="236"/>
      <c r="EK144" s="236"/>
      <c r="EL144" s="236"/>
      <c r="EM144" s="236"/>
      <c r="EN144" s="236"/>
      <c r="EO144" s="236"/>
      <c r="EP144" s="236"/>
      <c r="EQ144" s="236"/>
      <c r="ER144" s="236"/>
      <c r="ES144" s="237"/>
      <c r="ET144" s="241">
        <f>SUM(CR144:ES145)</f>
        <v>0</v>
      </c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3"/>
    </row>
    <row r="145" spans="1:203" ht="12" customHeight="1">
      <c r="A145" s="196" t="s">
        <v>239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7"/>
      <c r="BZ145" s="82"/>
      <c r="CA145" s="83"/>
      <c r="CB145" s="83"/>
      <c r="CC145" s="83"/>
      <c r="CD145" s="83"/>
      <c r="CE145" s="83"/>
      <c r="CF145" s="84"/>
      <c r="CG145" s="76"/>
      <c r="CH145" s="77"/>
      <c r="CI145" s="77"/>
      <c r="CJ145" s="77"/>
      <c r="CK145" s="77"/>
      <c r="CL145" s="77"/>
      <c r="CM145" s="77"/>
      <c r="CN145" s="77"/>
      <c r="CO145" s="77"/>
      <c r="CP145" s="77"/>
      <c r="CQ145" s="78"/>
      <c r="CR145" s="238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40"/>
      <c r="DJ145" s="238"/>
      <c r="DK145" s="239"/>
      <c r="DL145" s="239"/>
      <c r="DM145" s="239"/>
      <c r="DN145" s="239"/>
      <c r="DO145" s="239"/>
      <c r="DP145" s="239"/>
      <c r="DQ145" s="239"/>
      <c r="DR145" s="239"/>
      <c r="DS145" s="239"/>
      <c r="DT145" s="239"/>
      <c r="DU145" s="239"/>
      <c r="DV145" s="239"/>
      <c r="DW145" s="239"/>
      <c r="DX145" s="239"/>
      <c r="DY145" s="239"/>
      <c r="DZ145" s="239"/>
      <c r="EA145" s="240"/>
      <c r="EB145" s="238"/>
      <c r="EC145" s="239"/>
      <c r="ED145" s="239"/>
      <c r="EE145" s="239"/>
      <c r="EF145" s="239"/>
      <c r="EG145" s="239"/>
      <c r="EH145" s="239"/>
      <c r="EI145" s="239"/>
      <c r="EJ145" s="239"/>
      <c r="EK145" s="239"/>
      <c r="EL145" s="239"/>
      <c r="EM145" s="239"/>
      <c r="EN145" s="239"/>
      <c r="EO145" s="239"/>
      <c r="EP145" s="239"/>
      <c r="EQ145" s="239"/>
      <c r="ER145" s="239"/>
      <c r="ES145" s="240"/>
      <c r="ET145" s="244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6"/>
    </row>
    <row r="146" spans="1:203" ht="15" customHeight="1">
      <c r="A146" s="135" t="s">
        <v>227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6"/>
      <c r="BZ146" s="65" t="s">
        <v>128</v>
      </c>
      <c r="CA146" s="66"/>
      <c r="CB146" s="66"/>
      <c r="CC146" s="66"/>
      <c r="CD146" s="66"/>
      <c r="CE146" s="66"/>
      <c r="CF146" s="66"/>
      <c r="CG146" s="97">
        <v>820</v>
      </c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  <c r="DV146" s="250"/>
      <c r="DW146" s="250"/>
      <c r="DX146" s="250"/>
      <c r="DY146" s="250"/>
      <c r="DZ146" s="250"/>
      <c r="EA146" s="250"/>
      <c r="EB146" s="250"/>
      <c r="EC146" s="250"/>
      <c r="ED146" s="250"/>
      <c r="EE146" s="250"/>
      <c r="EF146" s="250"/>
      <c r="EG146" s="250"/>
      <c r="EH146" s="250"/>
      <c r="EI146" s="250"/>
      <c r="EJ146" s="250"/>
      <c r="EK146" s="250"/>
      <c r="EL146" s="250"/>
      <c r="EM146" s="250"/>
      <c r="EN146" s="250"/>
      <c r="EO146" s="250"/>
      <c r="EP146" s="250"/>
      <c r="EQ146" s="250"/>
      <c r="ER146" s="250"/>
      <c r="ES146" s="250"/>
      <c r="ET146" s="233">
        <f>SUM(CR146:ES146)</f>
        <v>0</v>
      </c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4"/>
    </row>
    <row r="147" spans="1:203" ht="15" customHeight="1">
      <c r="A147" s="126" t="s">
        <v>157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7"/>
      <c r="BZ147" s="65" t="s">
        <v>129</v>
      </c>
      <c r="CA147" s="66"/>
      <c r="CB147" s="66"/>
      <c r="CC147" s="66"/>
      <c r="CD147" s="66"/>
      <c r="CE147" s="66"/>
      <c r="CF147" s="66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233">
        <f>CR148-CR150</f>
        <v>0</v>
      </c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>
        <f>DJ148-DJ150</f>
        <v>28169.349999999627</v>
      </c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33"/>
      <c r="DW147" s="233"/>
      <c r="DX147" s="233"/>
      <c r="DY147" s="233"/>
      <c r="DZ147" s="233"/>
      <c r="EA147" s="233"/>
      <c r="EB147" s="233">
        <f>EB148-EB150</f>
        <v>0</v>
      </c>
      <c r="EC147" s="233"/>
      <c r="ED147" s="233"/>
      <c r="EE147" s="233"/>
      <c r="EF147" s="233"/>
      <c r="EG147" s="233"/>
      <c r="EH147" s="233"/>
      <c r="EI147" s="233"/>
      <c r="EJ147" s="233"/>
      <c r="EK147" s="233"/>
      <c r="EL147" s="233"/>
      <c r="EM147" s="233"/>
      <c r="EN147" s="233"/>
      <c r="EO147" s="233"/>
      <c r="EP147" s="233"/>
      <c r="EQ147" s="233"/>
      <c r="ER147" s="233"/>
      <c r="ES147" s="233"/>
      <c r="ET147" s="233">
        <f>SUM(CR147:ES147)</f>
        <v>28169.349999999627</v>
      </c>
      <c r="EU147" s="233"/>
      <c r="EV147" s="233"/>
      <c r="EW147" s="233"/>
      <c r="EX147" s="233"/>
      <c r="EY147" s="233"/>
      <c r="EZ147" s="233"/>
      <c r="FA147" s="233"/>
      <c r="FB147" s="233"/>
      <c r="FC147" s="233"/>
      <c r="FD147" s="233"/>
      <c r="FE147" s="233"/>
      <c r="FF147" s="233"/>
      <c r="FG147" s="233"/>
      <c r="FH147" s="233"/>
      <c r="FI147" s="233"/>
      <c r="FJ147" s="233"/>
      <c r="FK147" s="234"/>
      <c r="FL147" s="225" t="s">
        <v>268</v>
      </c>
      <c r="FM147" s="226"/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  <c r="GH147" s="226"/>
      <c r="GI147" s="226"/>
      <c r="GJ147" s="226"/>
      <c r="GK147" s="61"/>
      <c r="GL147" s="61"/>
      <c r="GM147" s="307"/>
      <c r="GN147" s="307"/>
      <c r="GO147" s="307"/>
      <c r="GP147" s="307"/>
      <c r="GQ147" s="307"/>
      <c r="GR147" s="307"/>
      <c r="GS147" s="307"/>
      <c r="GT147" s="307"/>
      <c r="GU147" s="307"/>
    </row>
    <row r="148" spans="1:203" ht="12" customHeight="1">
      <c r="A148" s="128" t="s">
        <v>23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9"/>
      <c r="BZ148" s="79" t="s">
        <v>130</v>
      </c>
      <c r="CA148" s="80"/>
      <c r="CB148" s="80"/>
      <c r="CC148" s="80"/>
      <c r="CD148" s="80"/>
      <c r="CE148" s="80"/>
      <c r="CF148" s="81"/>
      <c r="CG148" s="73">
        <v>730</v>
      </c>
      <c r="CH148" s="74"/>
      <c r="CI148" s="74"/>
      <c r="CJ148" s="74"/>
      <c r="CK148" s="74"/>
      <c r="CL148" s="74"/>
      <c r="CM148" s="74"/>
      <c r="CN148" s="74"/>
      <c r="CO148" s="74"/>
      <c r="CP148" s="74"/>
      <c r="CQ148" s="75"/>
      <c r="CR148" s="235">
        <v>6400</v>
      </c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7"/>
      <c r="DJ148" s="235">
        <v>4564348.0199999996</v>
      </c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6"/>
      <c r="DX148" s="236"/>
      <c r="DY148" s="236"/>
      <c r="DZ148" s="236"/>
      <c r="EA148" s="237"/>
      <c r="EB148" s="235"/>
      <c r="EC148" s="236"/>
      <c r="ED148" s="236"/>
      <c r="EE148" s="236"/>
      <c r="EF148" s="236"/>
      <c r="EG148" s="236"/>
      <c r="EH148" s="236"/>
      <c r="EI148" s="236"/>
      <c r="EJ148" s="236"/>
      <c r="EK148" s="236"/>
      <c r="EL148" s="236"/>
      <c r="EM148" s="236"/>
      <c r="EN148" s="236"/>
      <c r="EO148" s="236"/>
      <c r="EP148" s="236"/>
      <c r="EQ148" s="236"/>
      <c r="ER148" s="236"/>
      <c r="ES148" s="237"/>
      <c r="ET148" s="241">
        <f>SUM(CR148:ES149)</f>
        <v>4570748.0199999996</v>
      </c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3"/>
      <c r="FL148" s="225"/>
      <c r="FM148" s="226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  <c r="GH148" s="226"/>
      <c r="GI148" s="226"/>
      <c r="GJ148" s="226"/>
      <c r="GM148" s="307"/>
      <c r="GN148" s="307"/>
      <c r="GO148" s="307"/>
      <c r="GP148" s="307"/>
      <c r="GQ148" s="307"/>
      <c r="GR148" s="307"/>
      <c r="GS148" s="307"/>
      <c r="GT148" s="307"/>
      <c r="GU148" s="307"/>
    </row>
    <row r="149" spans="1:203" ht="12" customHeight="1">
      <c r="A149" s="196" t="s">
        <v>120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7"/>
      <c r="BZ149" s="82"/>
      <c r="CA149" s="83"/>
      <c r="CB149" s="83"/>
      <c r="CC149" s="83"/>
      <c r="CD149" s="83"/>
      <c r="CE149" s="83"/>
      <c r="CF149" s="84"/>
      <c r="CG149" s="76"/>
      <c r="CH149" s="77"/>
      <c r="CI149" s="77"/>
      <c r="CJ149" s="77"/>
      <c r="CK149" s="77"/>
      <c r="CL149" s="77"/>
      <c r="CM149" s="77"/>
      <c r="CN149" s="77"/>
      <c r="CO149" s="77"/>
      <c r="CP149" s="77"/>
      <c r="CQ149" s="78"/>
      <c r="CR149" s="238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40"/>
      <c r="DJ149" s="238"/>
      <c r="DK149" s="239"/>
      <c r="DL149" s="239"/>
      <c r="DM149" s="239"/>
      <c r="DN149" s="239"/>
      <c r="DO149" s="239"/>
      <c r="DP149" s="239"/>
      <c r="DQ149" s="239"/>
      <c r="DR149" s="239"/>
      <c r="DS149" s="239"/>
      <c r="DT149" s="239"/>
      <c r="DU149" s="239"/>
      <c r="DV149" s="239"/>
      <c r="DW149" s="239"/>
      <c r="DX149" s="239"/>
      <c r="DY149" s="239"/>
      <c r="DZ149" s="239"/>
      <c r="EA149" s="240"/>
      <c r="EB149" s="238"/>
      <c r="EC149" s="239"/>
      <c r="ED149" s="239"/>
      <c r="EE149" s="239"/>
      <c r="EF149" s="239"/>
      <c r="EG149" s="239"/>
      <c r="EH149" s="239"/>
      <c r="EI149" s="239"/>
      <c r="EJ149" s="239"/>
      <c r="EK149" s="239"/>
      <c r="EL149" s="239"/>
      <c r="EM149" s="239"/>
      <c r="EN149" s="239"/>
      <c r="EO149" s="239"/>
      <c r="EP149" s="239"/>
      <c r="EQ149" s="239"/>
      <c r="ER149" s="239"/>
      <c r="ES149" s="240"/>
      <c r="ET149" s="244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6"/>
    </row>
    <row r="150" spans="1:203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85" t="s">
        <v>131</v>
      </c>
      <c r="CA150" s="186"/>
      <c r="CB150" s="186"/>
      <c r="CC150" s="186"/>
      <c r="CD150" s="186"/>
      <c r="CE150" s="186"/>
      <c r="CF150" s="186"/>
      <c r="CG150" s="201">
        <v>830</v>
      </c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47">
        <v>6400</v>
      </c>
      <c r="CS150" s="247"/>
      <c r="CT150" s="247"/>
      <c r="CU150" s="247"/>
      <c r="CV150" s="247"/>
      <c r="CW150" s="247"/>
      <c r="CX150" s="247"/>
      <c r="CY150" s="247"/>
      <c r="CZ150" s="247"/>
      <c r="DA150" s="247"/>
      <c r="DB150" s="247"/>
      <c r="DC150" s="247"/>
      <c r="DD150" s="247"/>
      <c r="DE150" s="247"/>
      <c r="DF150" s="247"/>
      <c r="DG150" s="247"/>
      <c r="DH150" s="247"/>
      <c r="DI150" s="247"/>
      <c r="DJ150" s="247">
        <v>4536178.67</v>
      </c>
      <c r="DK150" s="247"/>
      <c r="DL150" s="247"/>
      <c r="DM150" s="247"/>
      <c r="DN150" s="247"/>
      <c r="DO150" s="247"/>
      <c r="DP150" s="247"/>
      <c r="DQ150" s="247"/>
      <c r="DR150" s="247"/>
      <c r="DS150" s="247"/>
      <c r="DT150" s="247"/>
      <c r="DU150" s="247"/>
      <c r="DV150" s="247"/>
      <c r="DW150" s="247"/>
      <c r="DX150" s="247"/>
      <c r="DY150" s="247"/>
      <c r="DZ150" s="247"/>
      <c r="EA150" s="247"/>
      <c r="EB150" s="247"/>
      <c r="EC150" s="247"/>
      <c r="ED150" s="247"/>
      <c r="EE150" s="247"/>
      <c r="EF150" s="247"/>
      <c r="EG150" s="247"/>
      <c r="EH150" s="247"/>
      <c r="EI150" s="247"/>
      <c r="EJ150" s="247"/>
      <c r="EK150" s="247"/>
      <c r="EL150" s="247"/>
      <c r="EM150" s="247"/>
      <c r="EN150" s="247"/>
      <c r="EO150" s="247"/>
      <c r="EP150" s="247"/>
      <c r="EQ150" s="247"/>
      <c r="ER150" s="247"/>
      <c r="ES150" s="247"/>
      <c r="ET150" s="248">
        <f>SUM(CR150:ES150)</f>
        <v>4542578.67</v>
      </c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9"/>
    </row>
    <row r="151" spans="1:203" ht="37.5" customHeight="1"/>
    <row r="152" spans="1:203">
      <c r="A152" s="1" t="s">
        <v>132</v>
      </c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Z152" s="1" t="s">
        <v>139</v>
      </c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N152" s="294" t="s">
        <v>248</v>
      </c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</row>
    <row r="153" spans="1:203" s="16" customFormat="1">
      <c r="O153" s="134" t="s">
        <v>133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K153" s="134" t="s">
        <v>134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CR153" s="292" t="s">
        <v>133</v>
      </c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32"/>
      <c r="DK153" s="32"/>
      <c r="DL153" s="32"/>
      <c r="DM153" s="32"/>
      <c r="DN153" s="292" t="s">
        <v>134</v>
      </c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3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3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44"/>
      <c r="FM155" s="44"/>
      <c r="FN155" s="44"/>
    </row>
    <row r="156" spans="1:203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34" t="s">
        <v>229</v>
      </c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32"/>
      <c r="FM156" s="32"/>
      <c r="FN156" s="32"/>
    </row>
    <row r="157" spans="1:20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77" t="s">
        <v>249</v>
      </c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23"/>
      <c r="CM158" s="23"/>
      <c r="CN158" s="23"/>
      <c r="CO158" s="23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L158" s="294" t="s">
        <v>250</v>
      </c>
      <c r="DM158" s="294"/>
      <c r="DN158" s="294"/>
      <c r="DO158" s="294"/>
      <c r="DP158" s="294"/>
      <c r="DQ158" s="294"/>
      <c r="DR158" s="294"/>
      <c r="DS158" s="294"/>
      <c r="DT158" s="294"/>
      <c r="DU158" s="294"/>
      <c r="DV158" s="294"/>
      <c r="DW158" s="294"/>
      <c r="DX158" s="294"/>
      <c r="DY158" s="294"/>
      <c r="DZ158" s="294"/>
      <c r="EA158" s="294"/>
      <c r="EB158" s="294"/>
      <c r="EC158" s="294"/>
      <c r="ED158" s="294"/>
      <c r="EE158" s="294"/>
      <c r="EF158" s="294"/>
      <c r="EG158" s="294"/>
      <c r="EH158" s="294"/>
      <c r="EI158" s="294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3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34" t="s">
        <v>231</v>
      </c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25"/>
      <c r="CM159" s="25"/>
      <c r="CN159" s="25"/>
      <c r="CO159" s="25"/>
      <c r="CP159" s="134" t="s">
        <v>133</v>
      </c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32"/>
      <c r="DI159" s="32"/>
      <c r="DJ159" s="32"/>
      <c r="DK159" s="32"/>
      <c r="DL159" s="292" t="s">
        <v>134</v>
      </c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3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23"/>
      <c r="AM161" s="23"/>
      <c r="AN161" s="23"/>
      <c r="AO161" s="23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23"/>
      <c r="CK161" s="23"/>
      <c r="CL161" s="23"/>
      <c r="CM161" s="2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34" t="s">
        <v>231</v>
      </c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25"/>
      <c r="AM162" s="25"/>
      <c r="AN162" s="25"/>
      <c r="AO162" s="25"/>
      <c r="AP162" s="134" t="s">
        <v>133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L162" s="134" t="s">
        <v>134</v>
      </c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N162" s="134" t="s">
        <v>233</v>
      </c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78" t="s">
        <v>135</v>
      </c>
      <c r="B164" s="178"/>
      <c r="C164" s="83"/>
      <c r="D164" s="83"/>
      <c r="E164" s="83"/>
      <c r="F164" s="83"/>
      <c r="G164" s="202" t="s">
        <v>135</v>
      </c>
      <c r="H164" s="202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202">
        <v>20</v>
      </c>
      <c r="AC164" s="202"/>
      <c r="AD164" s="202"/>
      <c r="AE164" s="202"/>
      <c r="AF164" s="184"/>
      <c r="AG164" s="184"/>
      <c r="AH164" s="184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4">
    <mergeCell ref="FL33:GC34"/>
    <mergeCell ref="GD33:GU34"/>
    <mergeCell ref="FL147:GJ148"/>
    <mergeCell ref="GM147:GU148"/>
    <mergeCell ref="GE72:GV73"/>
    <mergeCell ref="GW72:HN73"/>
    <mergeCell ref="FM82:GA82"/>
    <mergeCell ref="FM110:FY110"/>
    <mergeCell ref="GA110:GL110"/>
    <mergeCell ref="FM113:GL115"/>
    <mergeCell ref="FM72:GA72"/>
    <mergeCell ref="FM73:GD73"/>
    <mergeCell ref="AJ3:EB3"/>
    <mergeCell ref="ET3:FK3"/>
    <mergeCell ref="ET4:FK4"/>
    <mergeCell ref="BS5:CP5"/>
    <mergeCell ref="CQ5:CT5"/>
    <mergeCell ref="CU5:CW5"/>
    <mergeCell ref="ET5:FK5"/>
    <mergeCell ref="AE6:ED6"/>
    <mergeCell ref="ET6:FK6"/>
    <mergeCell ref="AI7:EA7"/>
    <mergeCell ref="ET7:FK7"/>
    <mergeCell ref="AI8:EA8"/>
    <mergeCell ref="ET8:FK8"/>
    <mergeCell ref="ET9:FK9"/>
    <mergeCell ref="ET10:FK10"/>
    <mergeCell ref="ET11:FK11"/>
    <mergeCell ref="ET12:FK12"/>
    <mergeCell ref="A14:BY14"/>
    <mergeCell ref="BZ14:CF14"/>
    <mergeCell ref="CG14:CQ14"/>
    <mergeCell ref="CR14:DI14"/>
    <mergeCell ref="DJ14:EA14"/>
    <mergeCell ref="EB14:ES14"/>
    <mergeCell ref="ET14:FK14"/>
    <mergeCell ref="A15:BY15"/>
    <mergeCell ref="BZ15:CF15"/>
    <mergeCell ref="CG15:CQ15"/>
    <mergeCell ref="CR15:DI15"/>
    <mergeCell ref="DJ15:EA15"/>
    <mergeCell ref="EB15:ES15"/>
    <mergeCell ref="ET15:FK15"/>
    <mergeCell ref="A16:BY16"/>
    <mergeCell ref="BZ16:CF16"/>
    <mergeCell ref="CG16:CQ16"/>
    <mergeCell ref="CR16:DI16"/>
    <mergeCell ref="DJ16:EA16"/>
    <mergeCell ref="EB16:ES16"/>
    <mergeCell ref="ET16:FK16"/>
    <mergeCell ref="ET17:FK17"/>
    <mergeCell ref="ET18:FK18"/>
    <mergeCell ref="ET19:FK19"/>
    <mergeCell ref="ET20:FK20"/>
    <mergeCell ref="A19:BY19"/>
    <mergeCell ref="BZ19:CF19"/>
    <mergeCell ref="CG19:CQ19"/>
    <mergeCell ref="CR19:DI19"/>
    <mergeCell ref="DJ19:EA19"/>
    <mergeCell ref="EB19:ES19"/>
    <mergeCell ref="EB20:ES20"/>
    <mergeCell ref="A18:BY18"/>
    <mergeCell ref="A17:BY17"/>
    <mergeCell ref="BZ17:CF17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BZ25:CF26"/>
    <mergeCell ref="CG25:CQ26"/>
    <mergeCell ref="CR25:DI2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DJ27:EA27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6:FK36"/>
    <mergeCell ref="CG36:CQ36"/>
    <mergeCell ref="CR36:DI36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76:BY76"/>
    <mergeCell ref="BZ76:CF76"/>
    <mergeCell ref="CG76:CQ76"/>
    <mergeCell ref="CR76:DI76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ET76:FK76"/>
    <mergeCell ref="A75:BY75"/>
    <mergeCell ref="BZ75:CF75"/>
    <mergeCell ref="DJ79:EA79"/>
    <mergeCell ref="EB79:ES79"/>
    <mergeCell ref="ET79:FK79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A77:BY77"/>
    <mergeCell ref="BZ77:CF78"/>
    <mergeCell ref="DJ76:EA76"/>
    <mergeCell ref="EB76:ES76"/>
    <mergeCell ref="CG75:CQ75"/>
    <mergeCell ref="CR75:DI75"/>
    <mergeCell ref="DJ75:EA75"/>
    <mergeCell ref="EB75:ES75"/>
    <mergeCell ref="CG77:CQ78"/>
    <mergeCell ref="CR77:DI78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BZ80:CF80"/>
    <mergeCell ref="CG80:CQ80"/>
    <mergeCell ref="CR80:DI80"/>
    <mergeCell ref="DJ80:EA80"/>
    <mergeCell ref="EB80:ES80"/>
    <mergeCell ref="ET80:FK80"/>
    <mergeCell ref="EB82:ES82"/>
    <mergeCell ref="FM83:GD83"/>
    <mergeCell ref="A82:BY82"/>
    <mergeCell ref="BZ84:CF84"/>
    <mergeCell ref="CG84:CQ84"/>
    <mergeCell ref="CR84:DI84"/>
    <mergeCell ref="DJ84:EA84"/>
    <mergeCell ref="EB84:ES84"/>
    <mergeCell ref="ET82:FK82"/>
    <mergeCell ref="BZ82:CF82"/>
    <mergeCell ref="A83:BY83"/>
    <mergeCell ref="CG82:CQ82"/>
    <mergeCell ref="CR82:DI82"/>
    <mergeCell ref="DJ82:EA82"/>
    <mergeCell ref="ET84:FK84"/>
    <mergeCell ref="ET85:FK85"/>
    <mergeCell ref="ET86:FK86"/>
    <mergeCell ref="EB86:ES86"/>
    <mergeCell ref="ET83:FK83"/>
    <mergeCell ref="A85:BY85"/>
    <mergeCell ref="BZ85:CF85"/>
    <mergeCell ref="CG85:CQ85"/>
    <mergeCell ref="CR85:DI85"/>
    <mergeCell ref="DJ85:EA85"/>
    <mergeCell ref="EB85:ES85"/>
    <mergeCell ref="A84:BY84"/>
    <mergeCell ref="BZ83:CF83"/>
    <mergeCell ref="CG83:CQ83"/>
    <mergeCell ref="CR83:DI83"/>
    <mergeCell ref="DJ83:EA83"/>
    <mergeCell ref="EB83:ES83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BZ91:CF92"/>
    <mergeCell ref="CG91:CQ92"/>
    <mergeCell ref="CR91:DI92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DJ93:EA93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EB102:ES102"/>
    <mergeCell ref="A107:BY107"/>
    <mergeCell ref="EB108:ES108"/>
    <mergeCell ref="EB103:ES104"/>
    <mergeCell ref="ET103:FK104"/>
    <mergeCell ref="ET105:FK105"/>
    <mergeCell ref="ET108:FK108"/>
    <mergeCell ref="A104:BY104"/>
    <mergeCell ref="A108:BY108"/>
    <mergeCell ref="BZ102:CF102"/>
    <mergeCell ref="CG102:CQ102"/>
    <mergeCell ref="CR102:DI102"/>
    <mergeCell ref="DJ102:EA102"/>
    <mergeCell ref="DJ105:EA105"/>
    <mergeCell ref="EB105:ES105"/>
    <mergeCell ref="CG108:CQ108"/>
    <mergeCell ref="CR108:DI108"/>
    <mergeCell ref="DJ108:EA108"/>
    <mergeCell ref="BZ108:CF108"/>
    <mergeCell ref="EB107:ES107"/>
    <mergeCell ref="ET107:FK107"/>
    <mergeCell ref="A105:BY105"/>
    <mergeCell ref="BZ105:CF105"/>
    <mergeCell ref="CG105:CQ105"/>
    <mergeCell ref="CR105:DI105"/>
    <mergeCell ref="CR109:DI109"/>
    <mergeCell ref="BZ111:CF111"/>
    <mergeCell ref="CG111:CQ111"/>
    <mergeCell ref="CR111:DI111"/>
    <mergeCell ref="EB109:ES109"/>
    <mergeCell ref="BZ107:CF107"/>
    <mergeCell ref="CG107:CQ107"/>
    <mergeCell ref="CR107:DI107"/>
    <mergeCell ref="DJ107:EA107"/>
    <mergeCell ref="DJ111:EA111"/>
    <mergeCell ref="EB111:ES111"/>
    <mergeCell ref="ET109:FK109"/>
    <mergeCell ref="DJ110:EA110"/>
    <mergeCell ref="EB110:ES110"/>
    <mergeCell ref="ET110:FK110"/>
    <mergeCell ref="DJ109:EA109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1:BY111"/>
    <mergeCell ref="A110:BY110"/>
    <mergeCell ref="BZ110:CF110"/>
    <mergeCell ref="CG110:CQ110"/>
    <mergeCell ref="CR110:DI110"/>
    <mergeCell ref="A109:BY109"/>
    <mergeCell ref="BZ109:CF109"/>
    <mergeCell ref="CG109:CQ109"/>
    <mergeCell ref="ET115:FK115"/>
    <mergeCell ref="A116:BY116"/>
    <mergeCell ref="BZ116:CF117"/>
    <mergeCell ref="CG116:CQ117"/>
    <mergeCell ref="CR116:DI117"/>
    <mergeCell ref="DJ116:EA117"/>
    <mergeCell ref="ET118:FK118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F0"/>
  </sheetPr>
  <dimension ref="A1:HN165"/>
  <sheetViews>
    <sheetView topLeftCell="AL58" zoomScaleNormal="100" zoomScaleSheetLayoutView="100" workbookViewId="0">
      <selection activeCell="DJ79" sqref="DJ79:EA79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90" t="s">
        <v>237</v>
      </c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34"/>
      <c r="ED3" s="34"/>
      <c r="ET3" s="263" t="s">
        <v>16</v>
      </c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5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266" t="s">
        <v>162</v>
      </c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8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83" t="s">
        <v>242</v>
      </c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178">
        <v>20</v>
      </c>
      <c r="CR5" s="178"/>
      <c r="CS5" s="178"/>
      <c r="CT5" s="178"/>
      <c r="CU5" s="252" t="s">
        <v>251</v>
      </c>
      <c r="CV5" s="252"/>
      <c r="CW5" s="252"/>
      <c r="CX5" s="32" t="s">
        <v>29</v>
      </c>
      <c r="ER5" s="35" t="s">
        <v>18</v>
      </c>
      <c r="ET5" s="257" t="s">
        <v>243</v>
      </c>
      <c r="EU5" s="258"/>
      <c r="EV5" s="258"/>
      <c r="EW5" s="258"/>
      <c r="EX5" s="258"/>
      <c r="EY5" s="258"/>
      <c r="EZ5" s="258"/>
      <c r="FA5" s="258"/>
      <c r="FB5" s="258"/>
      <c r="FC5" s="258"/>
      <c r="FD5" s="258"/>
      <c r="FE5" s="258"/>
      <c r="FF5" s="258"/>
      <c r="FG5" s="258"/>
      <c r="FH5" s="258"/>
      <c r="FI5" s="258"/>
      <c r="FJ5" s="258"/>
      <c r="FK5" s="259"/>
    </row>
    <row r="6" spans="1:170" ht="13.5" customHeight="1">
      <c r="A6" s="5" t="s">
        <v>167</v>
      </c>
      <c r="AE6" s="179" t="s">
        <v>247</v>
      </c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R6" s="35" t="s">
        <v>19</v>
      </c>
      <c r="ET6" s="257" t="s">
        <v>244</v>
      </c>
      <c r="EU6" s="258"/>
      <c r="EV6" s="258"/>
      <c r="EW6" s="258"/>
      <c r="EX6" s="258"/>
      <c r="EY6" s="258"/>
      <c r="EZ6" s="258"/>
      <c r="FA6" s="258"/>
      <c r="FB6" s="258"/>
      <c r="FC6" s="258"/>
      <c r="FD6" s="258"/>
      <c r="FE6" s="258"/>
      <c r="FF6" s="258"/>
      <c r="FG6" s="258"/>
      <c r="FH6" s="258"/>
      <c r="FI6" s="258"/>
      <c r="FJ6" s="258"/>
      <c r="FK6" s="259"/>
    </row>
    <row r="7" spans="1:170" ht="13.5" customHeight="1">
      <c r="A7" s="5" t="s">
        <v>168</v>
      </c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T7" s="257"/>
      <c r="EU7" s="258"/>
      <c r="EV7" s="258"/>
      <c r="EW7" s="258"/>
      <c r="EX7" s="258"/>
      <c r="EY7" s="258"/>
      <c r="EZ7" s="258"/>
      <c r="FA7" s="258"/>
      <c r="FB7" s="258"/>
      <c r="FC7" s="258"/>
      <c r="FD7" s="258"/>
      <c r="FE7" s="258"/>
      <c r="FF7" s="258"/>
      <c r="FG7" s="258"/>
      <c r="FH7" s="258"/>
      <c r="FI7" s="258"/>
      <c r="FJ7" s="258"/>
      <c r="FK7" s="259"/>
    </row>
    <row r="8" spans="1:170" ht="13.5" customHeight="1">
      <c r="A8" s="5" t="s">
        <v>169</v>
      </c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R8" s="35" t="s">
        <v>20</v>
      </c>
      <c r="ET8" s="257" t="s">
        <v>245</v>
      </c>
      <c r="EU8" s="258"/>
      <c r="EV8" s="258"/>
      <c r="EW8" s="258"/>
      <c r="EX8" s="258"/>
      <c r="EY8" s="258"/>
      <c r="EZ8" s="258"/>
      <c r="FA8" s="258"/>
      <c r="FB8" s="258"/>
      <c r="FC8" s="258"/>
      <c r="FD8" s="258"/>
      <c r="FE8" s="258"/>
      <c r="FF8" s="258"/>
      <c r="FG8" s="258"/>
      <c r="FH8" s="258"/>
      <c r="FI8" s="258"/>
      <c r="FJ8" s="258"/>
      <c r="FK8" s="259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57"/>
      <c r="EU9" s="258"/>
      <c r="EV9" s="258"/>
      <c r="EW9" s="258"/>
      <c r="EX9" s="258"/>
      <c r="EY9" s="258"/>
      <c r="EZ9" s="258"/>
      <c r="FA9" s="258"/>
      <c r="FB9" s="258"/>
      <c r="FC9" s="258"/>
      <c r="FD9" s="258"/>
      <c r="FE9" s="258"/>
      <c r="FF9" s="258"/>
      <c r="FG9" s="258"/>
      <c r="FH9" s="258"/>
      <c r="FI9" s="258"/>
      <c r="FJ9" s="258"/>
      <c r="FK9" s="259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57" t="s">
        <v>246</v>
      </c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9"/>
    </row>
    <row r="11" spans="1:170" ht="14.1" customHeight="1">
      <c r="A11" s="10" t="s">
        <v>236</v>
      </c>
      <c r="ER11" s="35"/>
      <c r="ET11" s="257"/>
      <c r="EU11" s="258"/>
      <c r="EV11" s="258"/>
      <c r="EW11" s="258"/>
      <c r="EX11" s="258"/>
      <c r="EY11" s="258"/>
      <c r="EZ11" s="258"/>
      <c r="FA11" s="258"/>
      <c r="FB11" s="258"/>
      <c r="FC11" s="258"/>
      <c r="FD11" s="258"/>
      <c r="FE11" s="258"/>
      <c r="FF11" s="258"/>
      <c r="FG11" s="258"/>
      <c r="FH11" s="258"/>
      <c r="FI11" s="258"/>
      <c r="FJ11" s="258"/>
      <c r="FK11" s="259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60" t="s">
        <v>22</v>
      </c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2"/>
    </row>
    <row r="13" spans="1:170" ht="9" customHeight="1"/>
    <row r="14" spans="1:170" s="12" customFormat="1" ht="33" customHeight="1">
      <c r="A14" s="160" t="s">
        <v>136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1"/>
      <c r="BZ14" s="123" t="s">
        <v>137</v>
      </c>
      <c r="CA14" s="123"/>
      <c r="CB14" s="123"/>
      <c r="CC14" s="123"/>
      <c r="CD14" s="123"/>
      <c r="CE14" s="123"/>
      <c r="CF14" s="123"/>
      <c r="CG14" s="123" t="s">
        <v>173</v>
      </c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253" t="s">
        <v>174</v>
      </c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 t="s">
        <v>175</v>
      </c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 t="s">
        <v>2</v>
      </c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 t="s">
        <v>1</v>
      </c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6"/>
      <c r="FL14" s="39"/>
      <c r="FM14" s="39"/>
      <c r="FN14" s="39"/>
    </row>
    <row r="15" spans="1:170" s="13" customFormat="1" ht="12" customHeight="1" thickBot="1">
      <c r="A15" s="158">
        <v>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98">
        <v>2</v>
      </c>
      <c r="CA15" s="98"/>
      <c r="CB15" s="98"/>
      <c r="CC15" s="98"/>
      <c r="CD15" s="98"/>
      <c r="CE15" s="98"/>
      <c r="CF15" s="98"/>
      <c r="CG15" s="98">
        <v>3</v>
      </c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255">
        <v>4</v>
      </c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>
        <v>5</v>
      </c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>
        <v>6</v>
      </c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>
        <v>7</v>
      </c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69"/>
      <c r="FL15" s="40"/>
      <c r="FM15" s="40"/>
      <c r="FN15" s="40"/>
    </row>
    <row r="16" spans="1:170" ht="22.5" customHeight="1">
      <c r="A16" s="191" t="s">
        <v>176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2"/>
      <c r="BZ16" s="138" t="s">
        <v>0</v>
      </c>
      <c r="CA16" s="139"/>
      <c r="CB16" s="139"/>
      <c r="CC16" s="139"/>
      <c r="CD16" s="139"/>
      <c r="CE16" s="139"/>
      <c r="CF16" s="139"/>
      <c r="CG16" s="140">
        <v>100</v>
      </c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254">
        <f>CR17+CR18+CR19+CR20+CR24+CR32+CR38</f>
        <v>206590.6</v>
      </c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>
        <f>DJ17+DJ18+DJ19+DJ20+DJ24+DJ32+DJ38</f>
        <v>23712772.82</v>
      </c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83">
        <f>EB17+EB18+EB19+EB20+EB24+EB32+EB38</f>
        <v>0</v>
      </c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54">
        <f>SUM(CR16:ES16)</f>
        <v>23919363.420000002</v>
      </c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70"/>
    </row>
    <row r="17" spans="1:167" ht="15" customHeight="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3"/>
      <c r="BZ17" s="65" t="s">
        <v>3</v>
      </c>
      <c r="CA17" s="66"/>
      <c r="CB17" s="66"/>
      <c r="CC17" s="66"/>
      <c r="CD17" s="66"/>
      <c r="CE17" s="66"/>
      <c r="CF17" s="66"/>
      <c r="CG17" s="97">
        <v>120</v>
      </c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33">
        <f>SUM(CR17:ES17)</f>
        <v>0</v>
      </c>
      <c r="EU17" s="233"/>
      <c r="EV17" s="233"/>
      <c r="EW17" s="233"/>
      <c r="EX17" s="233"/>
      <c r="EY17" s="233"/>
      <c r="EZ17" s="233"/>
      <c r="FA17" s="233"/>
      <c r="FB17" s="233"/>
      <c r="FC17" s="233"/>
      <c r="FD17" s="233"/>
      <c r="FE17" s="233"/>
      <c r="FF17" s="233"/>
      <c r="FG17" s="233"/>
      <c r="FH17" s="233"/>
      <c r="FI17" s="233"/>
      <c r="FJ17" s="233"/>
      <c r="FK17" s="234"/>
    </row>
    <row r="18" spans="1:167" ht="15" customHeight="1">
      <c r="A18" s="162" t="s">
        <v>177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3"/>
      <c r="BZ18" s="65" t="s">
        <v>4</v>
      </c>
      <c r="CA18" s="66"/>
      <c r="CB18" s="66"/>
      <c r="CC18" s="66"/>
      <c r="CD18" s="66"/>
      <c r="CE18" s="66"/>
      <c r="CF18" s="66"/>
      <c r="CG18" s="97">
        <v>130</v>
      </c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0">
        <f>2259769.36+220000</f>
        <v>2479769.36</v>
      </c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33">
        <f>SUM(CR18:ES18)</f>
        <v>2479769.36</v>
      </c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4"/>
    </row>
    <row r="19" spans="1:167" ht="15" customHeight="1">
      <c r="A19" s="162" t="s">
        <v>178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3"/>
      <c r="BZ19" s="65" t="s">
        <v>5</v>
      </c>
      <c r="CA19" s="66"/>
      <c r="CB19" s="66"/>
      <c r="CC19" s="66"/>
      <c r="CD19" s="66"/>
      <c r="CE19" s="66"/>
      <c r="CF19" s="66"/>
      <c r="CG19" s="97">
        <v>140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33">
        <f>SUM(CR19:ES19)</f>
        <v>0</v>
      </c>
      <c r="EU19" s="233"/>
      <c r="EV19" s="233"/>
      <c r="EW19" s="233"/>
      <c r="EX19" s="233"/>
      <c r="EY19" s="233"/>
      <c r="EZ19" s="233"/>
      <c r="FA19" s="233"/>
      <c r="FB19" s="233"/>
      <c r="FC19" s="233"/>
      <c r="FD19" s="233"/>
      <c r="FE19" s="233"/>
      <c r="FF19" s="233"/>
      <c r="FG19" s="233"/>
      <c r="FH19" s="233"/>
      <c r="FI19" s="233"/>
      <c r="FJ19" s="233"/>
      <c r="FK19" s="234"/>
    </row>
    <row r="20" spans="1:167" ht="15" customHeight="1">
      <c r="A20" s="162" t="s">
        <v>145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3"/>
      <c r="BZ20" s="65" t="s">
        <v>6</v>
      </c>
      <c r="CA20" s="66"/>
      <c r="CB20" s="66"/>
      <c r="CC20" s="66"/>
      <c r="CD20" s="66"/>
      <c r="CE20" s="66"/>
      <c r="CF20" s="66"/>
      <c r="CG20" s="97">
        <v>150</v>
      </c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33">
        <f>DJ21+DJ23</f>
        <v>0</v>
      </c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  <c r="DZ20" s="233"/>
      <c r="EA20" s="233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33">
        <f>SUM(CR20:ES20)</f>
        <v>0</v>
      </c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4"/>
    </row>
    <row r="21" spans="1:167" ht="12" customHeight="1">
      <c r="A21" s="164" t="s">
        <v>23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5"/>
      <c r="BZ21" s="79" t="s">
        <v>7</v>
      </c>
      <c r="CA21" s="80"/>
      <c r="CB21" s="80"/>
      <c r="CC21" s="80"/>
      <c r="CD21" s="80"/>
      <c r="CE21" s="80"/>
      <c r="CF21" s="81"/>
      <c r="CG21" s="73">
        <v>152</v>
      </c>
      <c r="CH21" s="74"/>
      <c r="CI21" s="74"/>
      <c r="CJ21" s="74"/>
      <c r="CK21" s="74"/>
      <c r="CL21" s="74"/>
      <c r="CM21" s="74"/>
      <c r="CN21" s="74"/>
      <c r="CO21" s="74"/>
      <c r="CP21" s="74"/>
      <c r="CQ21" s="75"/>
      <c r="CR21" s="271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3"/>
      <c r="DJ21" s="235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7"/>
      <c r="EB21" s="271"/>
      <c r="EC21" s="272"/>
      <c r="ED21" s="272"/>
      <c r="EE21" s="272"/>
      <c r="EF21" s="272"/>
      <c r="EG21" s="272"/>
      <c r="EH21" s="272"/>
      <c r="EI21" s="272"/>
      <c r="EJ21" s="272"/>
      <c r="EK21" s="272"/>
      <c r="EL21" s="272"/>
      <c r="EM21" s="272"/>
      <c r="EN21" s="272"/>
      <c r="EO21" s="272"/>
      <c r="EP21" s="272"/>
      <c r="EQ21" s="272"/>
      <c r="ER21" s="272"/>
      <c r="ES21" s="273"/>
      <c r="ET21" s="241">
        <f>SUM(CR21:ES22)</f>
        <v>0</v>
      </c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3"/>
    </row>
    <row r="22" spans="1:167" ht="22.5" customHeight="1">
      <c r="A22" s="142" t="s">
        <v>158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3"/>
      <c r="BZ22" s="82"/>
      <c r="CA22" s="83"/>
      <c r="CB22" s="83"/>
      <c r="CC22" s="83"/>
      <c r="CD22" s="83"/>
      <c r="CE22" s="83"/>
      <c r="CF22" s="84"/>
      <c r="CG22" s="76"/>
      <c r="CH22" s="77"/>
      <c r="CI22" s="77"/>
      <c r="CJ22" s="77"/>
      <c r="CK22" s="77"/>
      <c r="CL22" s="77"/>
      <c r="CM22" s="77"/>
      <c r="CN22" s="77"/>
      <c r="CO22" s="77"/>
      <c r="CP22" s="77"/>
      <c r="CQ22" s="78"/>
      <c r="CR22" s="274"/>
      <c r="CS22" s="275"/>
      <c r="CT22" s="275"/>
      <c r="CU22" s="275"/>
      <c r="CV22" s="275"/>
      <c r="CW22" s="275"/>
      <c r="CX22" s="275"/>
      <c r="CY22" s="275"/>
      <c r="CZ22" s="275"/>
      <c r="DA22" s="275"/>
      <c r="DB22" s="275"/>
      <c r="DC22" s="275"/>
      <c r="DD22" s="275"/>
      <c r="DE22" s="275"/>
      <c r="DF22" s="275"/>
      <c r="DG22" s="275"/>
      <c r="DH22" s="275"/>
      <c r="DI22" s="276"/>
      <c r="DJ22" s="238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40"/>
      <c r="EB22" s="274"/>
      <c r="EC22" s="275"/>
      <c r="ED22" s="275"/>
      <c r="EE22" s="275"/>
      <c r="EF22" s="275"/>
      <c r="EG22" s="275"/>
      <c r="EH22" s="275"/>
      <c r="EI22" s="275"/>
      <c r="EJ22" s="275"/>
      <c r="EK22" s="275"/>
      <c r="EL22" s="275"/>
      <c r="EM22" s="275"/>
      <c r="EN22" s="275"/>
      <c r="EO22" s="275"/>
      <c r="EP22" s="275"/>
      <c r="EQ22" s="275"/>
      <c r="ER22" s="275"/>
      <c r="ES22" s="276"/>
      <c r="ET22" s="244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6"/>
    </row>
    <row r="23" spans="1:167" ht="12" customHeight="1">
      <c r="A23" s="144" t="s">
        <v>146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5"/>
      <c r="BZ23" s="65" t="s">
        <v>8</v>
      </c>
      <c r="CA23" s="66"/>
      <c r="CB23" s="66"/>
      <c r="CC23" s="66"/>
      <c r="CD23" s="66"/>
      <c r="CE23" s="66"/>
      <c r="CF23" s="66"/>
      <c r="CG23" s="97">
        <v>153</v>
      </c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33">
        <f>SUM(CR23:ES23)</f>
        <v>0</v>
      </c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3"/>
      <c r="FF23" s="233"/>
      <c r="FG23" s="233"/>
      <c r="FH23" s="233"/>
      <c r="FI23" s="233"/>
      <c r="FJ23" s="233"/>
      <c r="FK23" s="234"/>
    </row>
    <row r="24" spans="1:167" ht="15" customHeight="1">
      <c r="A24" s="162" t="s">
        <v>140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3"/>
      <c r="BZ24" s="65" t="s">
        <v>9</v>
      </c>
      <c r="CA24" s="66"/>
      <c r="CB24" s="66"/>
      <c r="CC24" s="66"/>
      <c r="CD24" s="66"/>
      <c r="CE24" s="66"/>
      <c r="CF24" s="66"/>
      <c r="CG24" s="97">
        <v>170</v>
      </c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233">
        <f>CR25+CR27+CR31</f>
        <v>0</v>
      </c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>
        <f>DJ25+DJ27+DJ31</f>
        <v>-304610.5</v>
      </c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33">
        <f>SUM(CR24:ES24)</f>
        <v>-304610.5</v>
      </c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4"/>
    </row>
    <row r="25" spans="1:167" ht="12" customHeight="1">
      <c r="A25" s="164" t="s">
        <v>23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5"/>
      <c r="BZ25" s="79" t="s">
        <v>10</v>
      </c>
      <c r="CA25" s="80"/>
      <c r="CB25" s="80"/>
      <c r="CC25" s="80"/>
      <c r="CD25" s="80"/>
      <c r="CE25" s="80"/>
      <c r="CF25" s="81"/>
      <c r="CG25" s="73">
        <v>171</v>
      </c>
      <c r="CH25" s="74"/>
      <c r="CI25" s="74"/>
      <c r="CJ25" s="74"/>
      <c r="CK25" s="74"/>
      <c r="CL25" s="74"/>
      <c r="CM25" s="74"/>
      <c r="CN25" s="74"/>
      <c r="CO25" s="74"/>
      <c r="CP25" s="74"/>
      <c r="CQ25" s="75"/>
      <c r="CR25" s="235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7"/>
      <c r="DJ25" s="235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36"/>
      <c r="DX25" s="236"/>
      <c r="DY25" s="236"/>
      <c r="DZ25" s="236"/>
      <c r="EA25" s="237"/>
      <c r="EB25" s="271"/>
      <c r="EC25" s="272"/>
      <c r="ED25" s="272"/>
      <c r="EE25" s="272"/>
      <c r="EF25" s="272"/>
      <c r="EG25" s="272"/>
      <c r="EH25" s="272"/>
      <c r="EI25" s="272"/>
      <c r="EJ25" s="272"/>
      <c r="EK25" s="272"/>
      <c r="EL25" s="272"/>
      <c r="EM25" s="272"/>
      <c r="EN25" s="272"/>
      <c r="EO25" s="272"/>
      <c r="EP25" s="272"/>
      <c r="EQ25" s="272"/>
      <c r="ER25" s="272"/>
      <c r="ES25" s="273"/>
      <c r="ET25" s="241">
        <f>SUM(CR25:ES26)</f>
        <v>0</v>
      </c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3"/>
    </row>
    <row r="26" spans="1:167" ht="12" customHeight="1">
      <c r="A26" s="142" t="s">
        <v>24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3"/>
      <c r="BZ26" s="82"/>
      <c r="CA26" s="83"/>
      <c r="CB26" s="83"/>
      <c r="CC26" s="83"/>
      <c r="CD26" s="83"/>
      <c r="CE26" s="83"/>
      <c r="CF26" s="84"/>
      <c r="CG26" s="76"/>
      <c r="CH26" s="77"/>
      <c r="CI26" s="77"/>
      <c r="CJ26" s="77"/>
      <c r="CK26" s="77"/>
      <c r="CL26" s="77"/>
      <c r="CM26" s="77"/>
      <c r="CN26" s="77"/>
      <c r="CO26" s="77"/>
      <c r="CP26" s="77"/>
      <c r="CQ26" s="78"/>
      <c r="CR26" s="238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40"/>
      <c r="DJ26" s="238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40"/>
      <c r="EB26" s="274"/>
      <c r="EC26" s="275"/>
      <c r="ED26" s="275"/>
      <c r="EE26" s="275"/>
      <c r="EF26" s="275"/>
      <c r="EG26" s="275"/>
      <c r="EH26" s="275"/>
      <c r="EI26" s="275"/>
      <c r="EJ26" s="275"/>
      <c r="EK26" s="275"/>
      <c r="EL26" s="275"/>
      <c r="EM26" s="275"/>
      <c r="EN26" s="275"/>
      <c r="EO26" s="275"/>
      <c r="EP26" s="275"/>
      <c r="EQ26" s="275"/>
      <c r="ER26" s="275"/>
      <c r="ES26" s="276"/>
      <c r="ET26" s="244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6"/>
    </row>
    <row r="27" spans="1:167" ht="12" customHeight="1">
      <c r="A27" s="144" t="s">
        <v>25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5"/>
      <c r="BZ27" s="65" t="s">
        <v>11</v>
      </c>
      <c r="CA27" s="66"/>
      <c r="CB27" s="66"/>
      <c r="CC27" s="66"/>
      <c r="CD27" s="66"/>
      <c r="CE27" s="66"/>
      <c r="CF27" s="66"/>
      <c r="CG27" s="97">
        <v>172</v>
      </c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>
        <v>-304610.5</v>
      </c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33">
        <f>SUM(CR27:ES27)</f>
        <v>-304610.5</v>
      </c>
      <c r="EU27" s="233"/>
      <c r="EV27" s="233"/>
      <c r="EW27" s="233"/>
      <c r="EX27" s="233"/>
      <c r="EY27" s="233"/>
      <c r="EZ27" s="233"/>
      <c r="FA27" s="233"/>
      <c r="FB27" s="233"/>
      <c r="FC27" s="233"/>
      <c r="FD27" s="233"/>
      <c r="FE27" s="233"/>
      <c r="FF27" s="233"/>
      <c r="FG27" s="233"/>
      <c r="FH27" s="233"/>
      <c r="FI27" s="233"/>
      <c r="FJ27" s="233"/>
      <c r="FK27" s="234"/>
    </row>
    <row r="28" spans="1:167" ht="12" customHeight="1">
      <c r="A28" s="164" t="s">
        <v>180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5"/>
      <c r="BZ28" s="79" t="s">
        <v>12</v>
      </c>
      <c r="CA28" s="80"/>
      <c r="CB28" s="80"/>
      <c r="CC28" s="80"/>
      <c r="CD28" s="80"/>
      <c r="CE28" s="80"/>
      <c r="CF28" s="81"/>
      <c r="CG28" s="73">
        <v>172</v>
      </c>
      <c r="CH28" s="74"/>
      <c r="CI28" s="74"/>
      <c r="CJ28" s="74"/>
      <c r="CK28" s="74"/>
      <c r="CL28" s="74"/>
      <c r="CM28" s="74"/>
      <c r="CN28" s="74"/>
      <c r="CO28" s="74"/>
      <c r="CP28" s="74"/>
      <c r="CQ28" s="75"/>
      <c r="CR28" s="235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7"/>
      <c r="DJ28" s="235">
        <v>-304610.5</v>
      </c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36"/>
      <c r="DX28" s="236"/>
      <c r="DY28" s="236"/>
      <c r="DZ28" s="236"/>
      <c r="EA28" s="237"/>
      <c r="EB28" s="271"/>
      <c r="EC28" s="272"/>
      <c r="ED28" s="272"/>
      <c r="EE28" s="272"/>
      <c r="EF28" s="272"/>
      <c r="EG28" s="272"/>
      <c r="EH28" s="272"/>
      <c r="EI28" s="272"/>
      <c r="EJ28" s="272"/>
      <c r="EK28" s="272"/>
      <c r="EL28" s="272"/>
      <c r="EM28" s="272"/>
      <c r="EN28" s="272"/>
      <c r="EO28" s="272"/>
      <c r="EP28" s="272"/>
      <c r="EQ28" s="272"/>
      <c r="ER28" s="272"/>
      <c r="ES28" s="273"/>
      <c r="ET28" s="241">
        <f>SUM(CR28:ES29)</f>
        <v>-304610.5</v>
      </c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3"/>
    </row>
    <row r="29" spans="1:167" ht="12" customHeight="1">
      <c r="A29" s="166" t="s">
        <v>181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82"/>
      <c r="CA29" s="83"/>
      <c r="CB29" s="83"/>
      <c r="CC29" s="83"/>
      <c r="CD29" s="83"/>
      <c r="CE29" s="83"/>
      <c r="CF29" s="84"/>
      <c r="CG29" s="76"/>
      <c r="CH29" s="77"/>
      <c r="CI29" s="77"/>
      <c r="CJ29" s="77"/>
      <c r="CK29" s="77"/>
      <c r="CL29" s="77"/>
      <c r="CM29" s="77"/>
      <c r="CN29" s="77"/>
      <c r="CO29" s="77"/>
      <c r="CP29" s="77"/>
      <c r="CQ29" s="78"/>
      <c r="CR29" s="238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40"/>
      <c r="DJ29" s="238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40"/>
      <c r="EB29" s="274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6"/>
      <c r="ET29" s="244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6"/>
    </row>
    <row r="30" spans="1:167" ht="12" customHeight="1">
      <c r="A30" s="170" t="s">
        <v>182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1"/>
      <c r="BZ30" s="172" t="s">
        <v>183</v>
      </c>
      <c r="CA30" s="173"/>
      <c r="CB30" s="173"/>
      <c r="CC30" s="173"/>
      <c r="CD30" s="173"/>
      <c r="CE30" s="173"/>
      <c r="CF30" s="174"/>
      <c r="CG30" s="175">
        <v>172</v>
      </c>
      <c r="CH30" s="176"/>
      <c r="CI30" s="176"/>
      <c r="CJ30" s="176"/>
      <c r="CK30" s="176"/>
      <c r="CL30" s="176"/>
      <c r="CM30" s="176"/>
      <c r="CN30" s="176"/>
      <c r="CO30" s="176"/>
      <c r="CP30" s="176"/>
      <c r="CQ30" s="118"/>
      <c r="CR30" s="277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9"/>
      <c r="DJ30" s="280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2"/>
      <c r="EB30" s="277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279"/>
      <c r="ET30" s="233">
        <f>SUM(CR30:ES30)</f>
        <v>0</v>
      </c>
      <c r="EU30" s="233"/>
      <c r="EV30" s="233"/>
      <c r="EW30" s="233"/>
      <c r="EX30" s="233"/>
      <c r="EY30" s="233"/>
      <c r="EZ30" s="233"/>
      <c r="FA30" s="233"/>
      <c r="FB30" s="233"/>
      <c r="FC30" s="233"/>
      <c r="FD30" s="233"/>
      <c r="FE30" s="233"/>
      <c r="FF30" s="233"/>
      <c r="FG30" s="233"/>
      <c r="FH30" s="233"/>
      <c r="FI30" s="233"/>
      <c r="FJ30" s="233"/>
      <c r="FK30" s="234"/>
    </row>
    <row r="31" spans="1:167" ht="12" customHeight="1">
      <c r="A31" s="144" t="s">
        <v>138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5"/>
      <c r="BZ31" s="65" t="s">
        <v>179</v>
      </c>
      <c r="CA31" s="66"/>
      <c r="CB31" s="66"/>
      <c r="CC31" s="66"/>
      <c r="CD31" s="66"/>
      <c r="CE31" s="66"/>
      <c r="CF31" s="66"/>
      <c r="CG31" s="97">
        <v>173</v>
      </c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33">
        <f>SUM(CR31:ES31)</f>
        <v>0</v>
      </c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4"/>
    </row>
    <row r="32" spans="1:167" ht="15" customHeight="1">
      <c r="A32" s="162" t="s">
        <v>26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3"/>
      <c r="BZ32" s="65" t="s">
        <v>13</v>
      </c>
      <c r="CA32" s="66"/>
      <c r="CB32" s="66"/>
      <c r="CC32" s="66"/>
      <c r="CD32" s="66"/>
      <c r="CE32" s="66"/>
      <c r="CF32" s="66"/>
      <c r="CG32" s="97">
        <v>180</v>
      </c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233">
        <f>CR33+CR35+CR36+CR37</f>
        <v>206590.6</v>
      </c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>
        <f>DJ33+DJ35+DJ36+DJ37</f>
        <v>21537613.960000001</v>
      </c>
      <c r="DK32" s="233"/>
      <c r="DL32" s="233"/>
      <c r="DM32" s="233"/>
      <c r="DN32" s="233"/>
      <c r="DO32" s="233"/>
      <c r="DP32" s="233"/>
      <c r="DQ32" s="233"/>
      <c r="DR32" s="233"/>
      <c r="DS32" s="233"/>
      <c r="DT32" s="233"/>
      <c r="DU32" s="233"/>
      <c r="DV32" s="233"/>
      <c r="DW32" s="233"/>
      <c r="DX32" s="233"/>
      <c r="DY32" s="233"/>
      <c r="DZ32" s="233"/>
      <c r="EA32" s="233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33">
        <f>SUM(CR32:ES32)</f>
        <v>21744204.560000002</v>
      </c>
      <c r="EU32" s="233"/>
      <c r="EV32" s="233"/>
      <c r="EW32" s="233"/>
      <c r="EX32" s="233"/>
      <c r="EY32" s="233"/>
      <c r="EZ32" s="233"/>
      <c r="FA32" s="233"/>
      <c r="FB32" s="233"/>
      <c r="FC32" s="233"/>
      <c r="FD32" s="233"/>
      <c r="FE32" s="233"/>
      <c r="FF32" s="233"/>
      <c r="FG32" s="233"/>
      <c r="FH32" s="233"/>
      <c r="FI32" s="233"/>
      <c r="FJ32" s="233"/>
      <c r="FK32" s="234"/>
    </row>
    <row r="33" spans="1:203" ht="12" customHeight="1">
      <c r="A33" s="164" t="s">
        <v>23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5"/>
      <c r="BZ33" s="79" t="s">
        <v>184</v>
      </c>
      <c r="CA33" s="80"/>
      <c r="CB33" s="80"/>
      <c r="CC33" s="80"/>
      <c r="CD33" s="80"/>
      <c r="CE33" s="80"/>
      <c r="CF33" s="81"/>
      <c r="CG33" s="73">
        <v>180</v>
      </c>
      <c r="CH33" s="74"/>
      <c r="CI33" s="74"/>
      <c r="CJ33" s="74"/>
      <c r="CK33" s="74"/>
      <c r="CL33" s="74"/>
      <c r="CM33" s="74"/>
      <c r="CN33" s="74"/>
      <c r="CO33" s="74"/>
      <c r="CP33" s="74"/>
      <c r="CQ33" s="75"/>
      <c r="CR33" s="271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72"/>
      <c r="DI33" s="273"/>
      <c r="DJ33" s="235">
        <v>21532613.960000001</v>
      </c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7"/>
      <c r="EB33" s="271"/>
      <c r="EC33" s="272"/>
      <c r="ED33" s="272"/>
      <c r="EE33" s="272"/>
      <c r="EF33" s="272"/>
      <c r="EG33" s="272"/>
      <c r="EH33" s="272"/>
      <c r="EI33" s="272"/>
      <c r="EJ33" s="272"/>
      <c r="EK33" s="272"/>
      <c r="EL33" s="272"/>
      <c r="EM33" s="272"/>
      <c r="EN33" s="272"/>
      <c r="EO33" s="272"/>
      <c r="EP33" s="272"/>
      <c r="EQ33" s="272"/>
      <c r="ER33" s="272"/>
      <c r="ES33" s="273"/>
      <c r="ET33" s="241">
        <f>SUM(CR33:ES34)</f>
        <v>21532613.960000001</v>
      </c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3"/>
      <c r="FL33" s="219" t="s">
        <v>267</v>
      </c>
      <c r="FM33" s="220"/>
      <c r="FN33" s="220"/>
      <c r="FO33" s="220"/>
      <c r="FP33" s="220"/>
      <c r="FQ33" s="220"/>
      <c r="FR33" s="220"/>
      <c r="FS33" s="220"/>
      <c r="FT33" s="220"/>
      <c r="FU33" s="220"/>
      <c r="FV33" s="220"/>
      <c r="FW33" s="220"/>
      <c r="FX33" s="220"/>
      <c r="FY33" s="220"/>
      <c r="FZ33" s="220"/>
      <c r="GA33" s="220"/>
      <c r="GB33" s="220"/>
      <c r="GC33" s="221"/>
      <c r="GD33" s="301" t="s">
        <v>274</v>
      </c>
      <c r="GE33" s="302"/>
      <c r="GF33" s="302"/>
      <c r="GG33" s="302"/>
      <c r="GH33" s="302"/>
      <c r="GI33" s="302"/>
      <c r="GJ33" s="302"/>
      <c r="GK33" s="302"/>
      <c r="GL33" s="302"/>
      <c r="GM33" s="302"/>
      <c r="GN33" s="302"/>
      <c r="GO33" s="302"/>
      <c r="GP33" s="302"/>
      <c r="GQ33" s="302"/>
      <c r="GR33" s="302"/>
      <c r="GS33" s="302"/>
      <c r="GT33" s="302"/>
      <c r="GU33" s="303"/>
    </row>
    <row r="34" spans="1:203" ht="12" customHeight="1">
      <c r="A34" s="142" t="s">
        <v>188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3"/>
      <c r="BZ34" s="82"/>
      <c r="CA34" s="83"/>
      <c r="CB34" s="83"/>
      <c r="CC34" s="83"/>
      <c r="CD34" s="83"/>
      <c r="CE34" s="83"/>
      <c r="CF34" s="84"/>
      <c r="CG34" s="76"/>
      <c r="CH34" s="77"/>
      <c r="CI34" s="77"/>
      <c r="CJ34" s="77"/>
      <c r="CK34" s="77"/>
      <c r="CL34" s="77"/>
      <c r="CM34" s="77"/>
      <c r="CN34" s="77"/>
      <c r="CO34" s="77"/>
      <c r="CP34" s="77"/>
      <c r="CQ34" s="78"/>
      <c r="CR34" s="274"/>
      <c r="CS34" s="275"/>
      <c r="CT34" s="275"/>
      <c r="CU34" s="275"/>
      <c r="CV34" s="275"/>
      <c r="CW34" s="275"/>
      <c r="CX34" s="275"/>
      <c r="CY34" s="275"/>
      <c r="CZ34" s="275"/>
      <c r="DA34" s="275"/>
      <c r="DB34" s="275"/>
      <c r="DC34" s="275"/>
      <c r="DD34" s="275"/>
      <c r="DE34" s="275"/>
      <c r="DF34" s="275"/>
      <c r="DG34" s="275"/>
      <c r="DH34" s="275"/>
      <c r="DI34" s="276"/>
      <c r="DJ34" s="238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40"/>
      <c r="EB34" s="274"/>
      <c r="EC34" s="275"/>
      <c r="ED34" s="275"/>
      <c r="EE34" s="275"/>
      <c r="EF34" s="275"/>
      <c r="EG34" s="275"/>
      <c r="EH34" s="275"/>
      <c r="EI34" s="275"/>
      <c r="EJ34" s="275"/>
      <c r="EK34" s="275"/>
      <c r="EL34" s="275"/>
      <c r="EM34" s="275"/>
      <c r="EN34" s="275"/>
      <c r="EO34" s="275"/>
      <c r="EP34" s="275"/>
      <c r="EQ34" s="275"/>
      <c r="ER34" s="275"/>
      <c r="ES34" s="276"/>
      <c r="ET34" s="244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6"/>
      <c r="FL34" s="222"/>
      <c r="FM34" s="223"/>
      <c r="FN34" s="223"/>
      <c r="FO34" s="223"/>
      <c r="FP34" s="223"/>
      <c r="FQ34" s="223"/>
      <c r="FR34" s="223"/>
      <c r="FS34" s="223"/>
      <c r="FT34" s="223"/>
      <c r="FU34" s="223"/>
      <c r="FV34" s="223"/>
      <c r="FW34" s="223"/>
      <c r="FX34" s="223"/>
      <c r="FY34" s="223"/>
      <c r="FZ34" s="223"/>
      <c r="GA34" s="223"/>
      <c r="GB34" s="223"/>
      <c r="GC34" s="224"/>
      <c r="GD34" s="304"/>
      <c r="GE34" s="305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6"/>
    </row>
    <row r="35" spans="1:203" ht="12" customHeight="1">
      <c r="A35" s="144" t="s">
        <v>189</v>
      </c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5"/>
      <c r="BZ35" s="65" t="s">
        <v>185</v>
      </c>
      <c r="CA35" s="66"/>
      <c r="CB35" s="66"/>
      <c r="CC35" s="66"/>
      <c r="CD35" s="66"/>
      <c r="CE35" s="66"/>
      <c r="CF35" s="66"/>
      <c r="CG35" s="97">
        <v>180</v>
      </c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250">
        <v>206590.6</v>
      </c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33">
        <f>SUM(CR35:ES35)</f>
        <v>206590.6</v>
      </c>
      <c r="EU35" s="233"/>
      <c r="EV35" s="233"/>
      <c r="EW35" s="233"/>
      <c r="EX35" s="233"/>
      <c r="EY35" s="233"/>
      <c r="EZ35" s="233"/>
      <c r="FA35" s="233"/>
      <c r="FB35" s="233"/>
      <c r="FC35" s="233"/>
      <c r="FD35" s="233"/>
      <c r="FE35" s="233"/>
      <c r="FF35" s="233"/>
      <c r="FG35" s="233"/>
      <c r="FH35" s="233"/>
      <c r="FI35" s="233"/>
      <c r="FJ35" s="233"/>
      <c r="FK35" s="234"/>
    </row>
    <row r="36" spans="1:203" ht="12" customHeight="1">
      <c r="A36" s="144" t="s">
        <v>190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5"/>
      <c r="BZ36" s="65" t="s">
        <v>186</v>
      </c>
      <c r="CA36" s="66"/>
      <c r="CB36" s="66"/>
      <c r="CC36" s="66"/>
      <c r="CD36" s="66"/>
      <c r="CE36" s="66"/>
      <c r="CF36" s="66"/>
      <c r="CG36" s="97">
        <v>180</v>
      </c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33">
        <f>SUM(CR36:ES36)</f>
        <v>0</v>
      </c>
      <c r="EU36" s="233"/>
      <c r="EV36" s="233"/>
      <c r="EW36" s="233"/>
      <c r="EX36" s="233"/>
      <c r="EY36" s="233"/>
      <c r="EZ36" s="233"/>
      <c r="FA36" s="233"/>
      <c r="FB36" s="233"/>
      <c r="FC36" s="233"/>
      <c r="FD36" s="233"/>
      <c r="FE36" s="233"/>
      <c r="FF36" s="233"/>
      <c r="FG36" s="233"/>
      <c r="FH36" s="233"/>
      <c r="FI36" s="233"/>
      <c r="FJ36" s="233"/>
      <c r="FK36" s="234"/>
      <c r="FM36" s="32" t="s">
        <v>261</v>
      </c>
    </row>
    <row r="37" spans="1:203" ht="12" customHeight="1">
      <c r="A37" s="144" t="s">
        <v>191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5"/>
      <c r="BZ37" s="65" t="s">
        <v>187</v>
      </c>
      <c r="CA37" s="66"/>
      <c r="CB37" s="66"/>
      <c r="CC37" s="66"/>
      <c r="CD37" s="66"/>
      <c r="CE37" s="66"/>
      <c r="CF37" s="66"/>
      <c r="CG37" s="97">
        <v>180</v>
      </c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0">
        <f>-429426.79+434426.79</f>
        <v>5000</v>
      </c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33">
        <f>SUM(CR37:ES37)</f>
        <v>5000</v>
      </c>
      <c r="EU37" s="233"/>
      <c r="EV37" s="233"/>
      <c r="EW37" s="233"/>
      <c r="EX37" s="233"/>
      <c r="EY37" s="233"/>
      <c r="EZ37" s="233"/>
      <c r="FA37" s="233"/>
      <c r="FB37" s="233"/>
      <c r="FC37" s="233"/>
      <c r="FD37" s="233"/>
      <c r="FE37" s="233"/>
      <c r="FF37" s="233"/>
      <c r="FG37" s="233"/>
      <c r="FH37" s="233"/>
      <c r="FI37" s="233"/>
      <c r="FJ37" s="233"/>
      <c r="FK37" s="234"/>
      <c r="FM37" s="32">
        <v>5000</v>
      </c>
    </row>
    <row r="38" spans="1:203" ht="15" customHeight="1">
      <c r="A38" s="168" t="s">
        <v>27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9"/>
      <c r="BZ38" s="65" t="s">
        <v>14</v>
      </c>
      <c r="CA38" s="66"/>
      <c r="CB38" s="66"/>
      <c r="CC38" s="66"/>
      <c r="CD38" s="66"/>
      <c r="CE38" s="66"/>
      <c r="CF38" s="66"/>
      <c r="CG38" s="97">
        <v>130</v>
      </c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33">
        <f>SUM(CR38:ES38)</f>
        <v>0</v>
      </c>
      <c r="EU38" s="233"/>
      <c r="EV38" s="233"/>
      <c r="EW38" s="233"/>
      <c r="EX38" s="233"/>
      <c r="EY38" s="233"/>
      <c r="EZ38" s="233"/>
      <c r="FA38" s="233"/>
      <c r="FB38" s="233"/>
      <c r="FC38" s="233"/>
      <c r="FD38" s="233"/>
      <c r="FE38" s="233"/>
      <c r="FF38" s="233"/>
      <c r="FG38" s="233"/>
      <c r="FH38" s="233"/>
      <c r="FI38" s="233"/>
      <c r="FJ38" s="233"/>
      <c r="FK38" s="234"/>
    </row>
    <row r="39" spans="1:203" ht="15" customHeight="1">
      <c r="FK39" s="41" t="s">
        <v>166</v>
      </c>
    </row>
    <row r="40" spans="1:203" s="12" customFormat="1" ht="33" customHeight="1">
      <c r="A40" s="161" t="s">
        <v>136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 t="s">
        <v>137</v>
      </c>
      <c r="CA40" s="123"/>
      <c r="CB40" s="123"/>
      <c r="CC40" s="123"/>
      <c r="CD40" s="123"/>
      <c r="CE40" s="123"/>
      <c r="CF40" s="123"/>
      <c r="CG40" s="123" t="s">
        <v>173</v>
      </c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253" t="s">
        <v>174</v>
      </c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 t="s">
        <v>175</v>
      </c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 t="s">
        <v>2</v>
      </c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 t="s">
        <v>1</v>
      </c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6"/>
      <c r="FL40" s="39"/>
      <c r="FM40" s="39"/>
      <c r="FN40" s="39"/>
    </row>
    <row r="41" spans="1:203" s="13" customFormat="1" ht="12" customHeight="1" thickBot="1">
      <c r="A41" s="158">
        <v>1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98">
        <v>2</v>
      </c>
      <c r="CA41" s="98"/>
      <c r="CB41" s="98"/>
      <c r="CC41" s="98"/>
      <c r="CD41" s="98"/>
      <c r="CE41" s="98"/>
      <c r="CF41" s="98"/>
      <c r="CG41" s="98">
        <v>3</v>
      </c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255">
        <v>4</v>
      </c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>
        <v>5</v>
      </c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>
        <v>6</v>
      </c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>
        <v>7</v>
      </c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69"/>
      <c r="FL41" s="40"/>
      <c r="FM41" s="40"/>
      <c r="FN41" s="40"/>
    </row>
    <row r="42" spans="1:203" ht="25.5" customHeight="1">
      <c r="A42" s="191" t="s">
        <v>241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2"/>
      <c r="BZ42" s="138" t="s">
        <v>30</v>
      </c>
      <c r="CA42" s="139"/>
      <c r="CB42" s="139"/>
      <c r="CC42" s="139"/>
      <c r="CD42" s="139"/>
      <c r="CE42" s="139"/>
      <c r="CF42" s="139"/>
      <c r="CG42" s="140">
        <v>200</v>
      </c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254">
        <f>CR43+CR48+CR56+CR60+CR64+CR68+CR72+CR76+CR81</f>
        <v>242984.8</v>
      </c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>
        <f>DJ43+DJ48+DJ56+DJ60+DJ64+DJ68+DJ72+DJ76+DJ81</f>
        <v>16547945.129999999</v>
      </c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>
        <f>EB43+EB48+EB56+EB60+EB64+EB68+EB72+EB76+EB81</f>
        <v>0</v>
      </c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>
        <f>SUM(CR42:ES42)</f>
        <v>16790929.93</v>
      </c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70"/>
    </row>
    <row r="43" spans="1:203" ht="15" customHeight="1">
      <c r="A43" s="162" t="s">
        <v>147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3"/>
      <c r="BZ43" s="65" t="s">
        <v>31</v>
      </c>
      <c r="CA43" s="66"/>
      <c r="CB43" s="66"/>
      <c r="CC43" s="66"/>
      <c r="CD43" s="66"/>
      <c r="CE43" s="66"/>
      <c r="CF43" s="66"/>
      <c r="CG43" s="97">
        <v>210</v>
      </c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233">
        <f>SUM(CR44:DI47)</f>
        <v>132449.79999999999</v>
      </c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>
        <f>SUM(DJ44:EA47)</f>
        <v>9517252.0199999996</v>
      </c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33">
        <f>SUM(CR43:ES43)</f>
        <v>9649701.8200000003</v>
      </c>
      <c r="EU43" s="233"/>
      <c r="EV43" s="233"/>
      <c r="EW43" s="233"/>
      <c r="EX43" s="233"/>
      <c r="EY43" s="233"/>
      <c r="EZ43" s="233"/>
      <c r="FA43" s="233"/>
      <c r="FB43" s="233"/>
      <c r="FC43" s="233"/>
      <c r="FD43" s="233"/>
      <c r="FE43" s="233"/>
      <c r="FF43" s="233"/>
      <c r="FG43" s="233"/>
      <c r="FH43" s="233"/>
      <c r="FI43" s="233"/>
      <c r="FJ43" s="233"/>
      <c r="FK43" s="234"/>
    </row>
    <row r="44" spans="1:203" ht="12" customHeight="1">
      <c r="A44" s="164" t="s">
        <v>23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5"/>
      <c r="BZ44" s="79" t="s">
        <v>32</v>
      </c>
      <c r="CA44" s="80"/>
      <c r="CB44" s="80"/>
      <c r="CC44" s="80"/>
      <c r="CD44" s="80"/>
      <c r="CE44" s="80"/>
      <c r="CF44" s="81"/>
      <c r="CG44" s="73">
        <v>211</v>
      </c>
      <c r="CH44" s="74"/>
      <c r="CI44" s="74"/>
      <c r="CJ44" s="74"/>
      <c r="CK44" s="74"/>
      <c r="CL44" s="74"/>
      <c r="CM44" s="74"/>
      <c r="CN44" s="74"/>
      <c r="CO44" s="74"/>
      <c r="CP44" s="74"/>
      <c r="CQ44" s="75"/>
      <c r="CR44" s="235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7"/>
      <c r="DJ44" s="235">
        <v>7375453.5899999999</v>
      </c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36"/>
      <c r="DX44" s="236"/>
      <c r="DY44" s="236"/>
      <c r="DZ44" s="236"/>
      <c r="EA44" s="237"/>
      <c r="EB44" s="271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3"/>
      <c r="ET44" s="241">
        <f>SUM(CR44:ES45)</f>
        <v>7375453.5899999999</v>
      </c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3"/>
    </row>
    <row r="45" spans="1:203" ht="12" customHeight="1">
      <c r="A45" s="142" t="s">
        <v>159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3"/>
      <c r="BZ45" s="82"/>
      <c r="CA45" s="83"/>
      <c r="CB45" s="83"/>
      <c r="CC45" s="83"/>
      <c r="CD45" s="83"/>
      <c r="CE45" s="83"/>
      <c r="CF45" s="84"/>
      <c r="CG45" s="76"/>
      <c r="CH45" s="77"/>
      <c r="CI45" s="77"/>
      <c r="CJ45" s="77"/>
      <c r="CK45" s="77"/>
      <c r="CL45" s="77"/>
      <c r="CM45" s="77"/>
      <c r="CN45" s="77"/>
      <c r="CO45" s="77"/>
      <c r="CP45" s="77"/>
      <c r="CQ45" s="78"/>
      <c r="CR45" s="238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40"/>
      <c r="DJ45" s="238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40"/>
      <c r="EB45" s="274"/>
      <c r="EC45" s="275"/>
      <c r="ED45" s="275"/>
      <c r="EE45" s="275"/>
      <c r="EF45" s="275"/>
      <c r="EG45" s="275"/>
      <c r="EH45" s="275"/>
      <c r="EI45" s="275"/>
      <c r="EJ45" s="275"/>
      <c r="EK45" s="275"/>
      <c r="EL45" s="275"/>
      <c r="EM45" s="275"/>
      <c r="EN45" s="275"/>
      <c r="EO45" s="275"/>
      <c r="EP45" s="275"/>
      <c r="EQ45" s="275"/>
      <c r="ER45" s="275"/>
      <c r="ES45" s="276"/>
      <c r="ET45" s="244"/>
      <c r="EU45" s="245"/>
      <c r="EV45" s="245"/>
      <c r="EW45" s="245"/>
      <c r="EX45" s="245"/>
      <c r="EY45" s="245"/>
      <c r="EZ45" s="245"/>
      <c r="FA45" s="245"/>
      <c r="FB45" s="245"/>
      <c r="FC45" s="245"/>
      <c r="FD45" s="245"/>
      <c r="FE45" s="245"/>
      <c r="FF45" s="245"/>
      <c r="FG45" s="245"/>
      <c r="FH45" s="245"/>
      <c r="FI45" s="245"/>
      <c r="FJ45" s="245"/>
      <c r="FK45" s="246"/>
    </row>
    <row r="46" spans="1:203" ht="15" customHeight="1">
      <c r="A46" s="144" t="s">
        <v>35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5"/>
      <c r="BZ46" s="65" t="s">
        <v>33</v>
      </c>
      <c r="CA46" s="66"/>
      <c r="CB46" s="66"/>
      <c r="CC46" s="66"/>
      <c r="CD46" s="66"/>
      <c r="CE46" s="66"/>
      <c r="CF46" s="66"/>
      <c r="CG46" s="97">
        <v>212</v>
      </c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250">
        <v>132449.79999999999</v>
      </c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/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33">
        <f>SUM(CR46:ES46)</f>
        <v>132449.79999999999</v>
      </c>
      <c r="EU46" s="233"/>
      <c r="EV46" s="233"/>
      <c r="EW46" s="233"/>
      <c r="EX46" s="233"/>
      <c r="EY46" s="233"/>
      <c r="EZ46" s="233"/>
      <c r="FA46" s="233"/>
      <c r="FB46" s="233"/>
      <c r="FC46" s="233"/>
      <c r="FD46" s="233"/>
      <c r="FE46" s="233"/>
      <c r="FF46" s="233"/>
      <c r="FG46" s="233"/>
      <c r="FH46" s="233"/>
      <c r="FI46" s="233"/>
      <c r="FJ46" s="233"/>
      <c r="FK46" s="234"/>
    </row>
    <row r="47" spans="1:203" ht="15" customHeight="1">
      <c r="A47" s="144" t="s">
        <v>148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5"/>
      <c r="BZ47" s="65" t="s">
        <v>34</v>
      </c>
      <c r="CA47" s="66"/>
      <c r="CB47" s="66"/>
      <c r="CC47" s="66"/>
      <c r="CD47" s="66"/>
      <c r="CE47" s="66"/>
      <c r="CF47" s="66"/>
      <c r="CG47" s="97">
        <v>213</v>
      </c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>
        <v>2141798.4300000002</v>
      </c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33">
        <f>SUM(CR47:ES47)</f>
        <v>2141798.4300000002</v>
      </c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3"/>
      <c r="FK47" s="234"/>
    </row>
    <row r="48" spans="1:203" ht="15" customHeight="1">
      <c r="A48" s="162" t="s">
        <v>149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3"/>
      <c r="BZ48" s="65" t="s">
        <v>36</v>
      </c>
      <c r="CA48" s="66"/>
      <c r="CB48" s="66"/>
      <c r="CC48" s="66"/>
      <c r="CD48" s="66"/>
      <c r="CE48" s="66"/>
      <c r="CF48" s="66"/>
      <c r="CG48" s="97">
        <v>220</v>
      </c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233">
        <f>SUM(CR49:DI55)</f>
        <v>6440</v>
      </c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>
        <f>SUM(DJ49:EA55)</f>
        <v>3299935.19</v>
      </c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33"/>
      <c r="DW48" s="233"/>
      <c r="DX48" s="233"/>
      <c r="DY48" s="233"/>
      <c r="DZ48" s="233"/>
      <c r="EA48" s="233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33">
        <f>SUM(CR48:ES48)</f>
        <v>3306375.19</v>
      </c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3"/>
      <c r="FK48" s="234"/>
    </row>
    <row r="49" spans="1:167" ht="12" customHeight="1">
      <c r="A49" s="164" t="s">
        <v>23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5"/>
      <c r="BZ49" s="79" t="s">
        <v>37</v>
      </c>
      <c r="CA49" s="80"/>
      <c r="CB49" s="80"/>
      <c r="CC49" s="80"/>
      <c r="CD49" s="80"/>
      <c r="CE49" s="80"/>
      <c r="CF49" s="81"/>
      <c r="CG49" s="73">
        <v>221</v>
      </c>
      <c r="CH49" s="74"/>
      <c r="CI49" s="74"/>
      <c r="CJ49" s="74"/>
      <c r="CK49" s="74"/>
      <c r="CL49" s="74"/>
      <c r="CM49" s="74"/>
      <c r="CN49" s="74"/>
      <c r="CO49" s="74"/>
      <c r="CP49" s="74"/>
      <c r="CQ49" s="75"/>
      <c r="CR49" s="235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7"/>
      <c r="DJ49" s="235">
        <v>7835.2</v>
      </c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7"/>
      <c r="EB49" s="271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3"/>
      <c r="ET49" s="241">
        <f>SUM(CR49:ES50)</f>
        <v>7835.2</v>
      </c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3"/>
    </row>
    <row r="50" spans="1:167" ht="12" customHeight="1">
      <c r="A50" s="142" t="s">
        <v>43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3"/>
      <c r="BZ50" s="82"/>
      <c r="CA50" s="83"/>
      <c r="CB50" s="83"/>
      <c r="CC50" s="83"/>
      <c r="CD50" s="83"/>
      <c r="CE50" s="83"/>
      <c r="CF50" s="84"/>
      <c r="CG50" s="76"/>
      <c r="CH50" s="77"/>
      <c r="CI50" s="77"/>
      <c r="CJ50" s="77"/>
      <c r="CK50" s="77"/>
      <c r="CL50" s="77"/>
      <c r="CM50" s="77"/>
      <c r="CN50" s="77"/>
      <c r="CO50" s="77"/>
      <c r="CP50" s="77"/>
      <c r="CQ50" s="78"/>
      <c r="CR50" s="238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40"/>
      <c r="DJ50" s="238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39"/>
      <c r="DW50" s="239"/>
      <c r="DX50" s="239"/>
      <c r="DY50" s="239"/>
      <c r="DZ50" s="239"/>
      <c r="EA50" s="240"/>
      <c r="EB50" s="274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6"/>
      <c r="ET50" s="244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6"/>
    </row>
    <row r="51" spans="1:167" ht="15" customHeight="1">
      <c r="A51" s="144" t="s">
        <v>44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5"/>
      <c r="BZ51" s="65" t="s">
        <v>38</v>
      </c>
      <c r="CA51" s="66"/>
      <c r="CB51" s="66"/>
      <c r="CC51" s="66"/>
      <c r="CD51" s="66"/>
      <c r="CE51" s="66"/>
      <c r="CF51" s="66"/>
      <c r="CG51" s="97">
        <v>222</v>
      </c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250">
        <v>6440</v>
      </c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>
        <v>7200</v>
      </c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33">
        <f t="shared" ref="ET51:ET56" si="0">SUM(CR51:ES51)</f>
        <v>13640</v>
      </c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4"/>
    </row>
    <row r="52" spans="1:167" ht="15" customHeight="1">
      <c r="A52" s="144" t="s">
        <v>45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5"/>
      <c r="BZ52" s="65" t="s">
        <v>39</v>
      </c>
      <c r="CA52" s="66"/>
      <c r="CB52" s="66"/>
      <c r="CC52" s="66"/>
      <c r="CD52" s="66"/>
      <c r="CE52" s="66"/>
      <c r="CF52" s="66"/>
      <c r="CG52" s="97">
        <v>223</v>
      </c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>
        <v>2992075.42</v>
      </c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33">
        <f t="shared" si="0"/>
        <v>2992075.42</v>
      </c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3"/>
      <c r="FK52" s="234"/>
    </row>
    <row r="53" spans="1:167" ht="15" customHeight="1">
      <c r="A53" s="144" t="s">
        <v>46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5"/>
      <c r="BZ53" s="65" t="s">
        <v>40</v>
      </c>
      <c r="CA53" s="66"/>
      <c r="CB53" s="66"/>
      <c r="CC53" s="66"/>
      <c r="CD53" s="66"/>
      <c r="CE53" s="66"/>
      <c r="CF53" s="66"/>
      <c r="CG53" s="97">
        <v>224</v>
      </c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250"/>
      <c r="CS53" s="250"/>
      <c r="CT53" s="250"/>
      <c r="CU53" s="250"/>
      <c r="CV53" s="250"/>
      <c r="CW53" s="250"/>
      <c r="CX53" s="250"/>
      <c r="CY53" s="250"/>
      <c r="CZ53" s="250"/>
      <c r="DA53" s="250"/>
      <c r="DB53" s="250"/>
      <c r="DC53" s="250"/>
      <c r="DD53" s="250"/>
      <c r="DE53" s="250"/>
      <c r="DF53" s="250"/>
      <c r="DG53" s="250"/>
      <c r="DH53" s="250"/>
      <c r="DI53" s="250"/>
      <c r="DJ53" s="250"/>
      <c r="DK53" s="250"/>
      <c r="DL53" s="250"/>
      <c r="DM53" s="250"/>
      <c r="DN53" s="250"/>
      <c r="DO53" s="250"/>
      <c r="DP53" s="250"/>
      <c r="DQ53" s="250"/>
      <c r="DR53" s="250"/>
      <c r="DS53" s="250"/>
      <c r="DT53" s="250"/>
      <c r="DU53" s="250"/>
      <c r="DV53" s="250"/>
      <c r="DW53" s="250"/>
      <c r="DX53" s="250"/>
      <c r="DY53" s="250"/>
      <c r="DZ53" s="250"/>
      <c r="EA53" s="250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33">
        <f t="shared" si="0"/>
        <v>0</v>
      </c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3"/>
      <c r="FK53" s="234"/>
    </row>
    <row r="54" spans="1:167" ht="15" customHeight="1">
      <c r="A54" s="144" t="s">
        <v>150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5"/>
      <c r="BZ54" s="65" t="s">
        <v>41</v>
      </c>
      <c r="CA54" s="66"/>
      <c r="CB54" s="66"/>
      <c r="CC54" s="66"/>
      <c r="CD54" s="66"/>
      <c r="CE54" s="66"/>
      <c r="CF54" s="66"/>
      <c r="CG54" s="97">
        <v>225</v>
      </c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250"/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>
        <v>282771.46999999997</v>
      </c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33">
        <f t="shared" si="0"/>
        <v>282771.46999999997</v>
      </c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3"/>
      <c r="FK54" s="234"/>
    </row>
    <row r="55" spans="1:167" ht="15" customHeight="1">
      <c r="A55" s="144" t="s">
        <v>151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5"/>
      <c r="BZ55" s="65" t="s">
        <v>42</v>
      </c>
      <c r="CA55" s="66"/>
      <c r="CB55" s="66"/>
      <c r="CC55" s="66"/>
      <c r="CD55" s="66"/>
      <c r="CE55" s="66"/>
      <c r="CF55" s="66"/>
      <c r="CG55" s="97">
        <v>226</v>
      </c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250"/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>
        <v>10053.1</v>
      </c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33">
        <f t="shared" si="0"/>
        <v>10053.1</v>
      </c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3"/>
      <c r="FK55" s="234"/>
    </row>
    <row r="56" spans="1:167" ht="15" customHeight="1">
      <c r="A56" s="162" t="s">
        <v>192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3"/>
      <c r="BZ56" s="65" t="s">
        <v>47</v>
      </c>
      <c r="CA56" s="66"/>
      <c r="CB56" s="66"/>
      <c r="CC56" s="66"/>
      <c r="CD56" s="66"/>
      <c r="CE56" s="66"/>
      <c r="CF56" s="66"/>
      <c r="CG56" s="97">
        <v>230</v>
      </c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233">
        <f>SUM(CR57:DI59)</f>
        <v>0</v>
      </c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>
        <f>SUM(DJ57:EA59)</f>
        <v>0</v>
      </c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33"/>
      <c r="DW56" s="233"/>
      <c r="DX56" s="233"/>
      <c r="DY56" s="233"/>
      <c r="DZ56" s="233"/>
      <c r="EA56" s="233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33">
        <f t="shared" si="0"/>
        <v>0</v>
      </c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3"/>
      <c r="FK56" s="234"/>
    </row>
    <row r="57" spans="1:167" ht="12" customHeight="1">
      <c r="A57" s="164" t="s">
        <v>23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5"/>
      <c r="BZ57" s="79" t="s">
        <v>48</v>
      </c>
      <c r="CA57" s="80"/>
      <c r="CB57" s="80"/>
      <c r="CC57" s="80"/>
      <c r="CD57" s="80"/>
      <c r="CE57" s="80"/>
      <c r="CF57" s="81"/>
      <c r="CG57" s="73">
        <v>231</v>
      </c>
      <c r="CH57" s="74"/>
      <c r="CI57" s="74"/>
      <c r="CJ57" s="74"/>
      <c r="CK57" s="74"/>
      <c r="CL57" s="74"/>
      <c r="CM57" s="74"/>
      <c r="CN57" s="74"/>
      <c r="CO57" s="74"/>
      <c r="CP57" s="74"/>
      <c r="CQ57" s="75"/>
      <c r="CR57" s="271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3"/>
      <c r="DJ57" s="235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7"/>
      <c r="EB57" s="271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3"/>
      <c r="ET57" s="241">
        <f>SUM(CR57:ES58)</f>
        <v>0</v>
      </c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3"/>
    </row>
    <row r="58" spans="1:167" ht="12" customHeight="1">
      <c r="A58" s="142" t="s">
        <v>193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3"/>
      <c r="BZ58" s="82"/>
      <c r="CA58" s="83"/>
      <c r="CB58" s="83"/>
      <c r="CC58" s="83"/>
      <c r="CD58" s="83"/>
      <c r="CE58" s="83"/>
      <c r="CF58" s="84"/>
      <c r="CG58" s="76"/>
      <c r="CH58" s="77"/>
      <c r="CI58" s="77"/>
      <c r="CJ58" s="77"/>
      <c r="CK58" s="77"/>
      <c r="CL58" s="77"/>
      <c r="CM58" s="77"/>
      <c r="CN58" s="77"/>
      <c r="CO58" s="77"/>
      <c r="CP58" s="77"/>
      <c r="CQ58" s="78"/>
      <c r="CR58" s="274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6"/>
      <c r="DJ58" s="238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39"/>
      <c r="DW58" s="239"/>
      <c r="DX58" s="239"/>
      <c r="DY58" s="239"/>
      <c r="DZ58" s="239"/>
      <c r="EA58" s="240"/>
      <c r="EB58" s="274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6"/>
      <c r="ET58" s="244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6"/>
    </row>
    <row r="59" spans="1:167" ht="15" customHeight="1">
      <c r="A59" s="144" t="s">
        <v>194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5"/>
      <c r="BZ59" s="65" t="s">
        <v>49</v>
      </c>
      <c r="CA59" s="66"/>
      <c r="CB59" s="66"/>
      <c r="CC59" s="66"/>
      <c r="CD59" s="66"/>
      <c r="CE59" s="66"/>
      <c r="CF59" s="66"/>
      <c r="CG59" s="97">
        <v>232</v>
      </c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33">
        <f>SUM(CR59:ES59)</f>
        <v>0</v>
      </c>
      <c r="EU59" s="233"/>
      <c r="EV59" s="233"/>
      <c r="EW59" s="233"/>
      <c r="EX59" s="233"/>
      <c r="EY59" s="233"/>
      <c r="EZ59" s="233"/>
      <c r="FA59" s="233"/>
      <c r="FB59" s="233"/>
      <c r="FC59" s="233"/>
      <c r="FD59" s="233"/>
      <c r="FE59" s="233"/>
      <c r="FF59" s="233"/>
      <c r="FG59" s="233"/>
      <c r="FH59" s="233"/>
      <c r="FI59" s="233"/>
      <c r="FJ59" s="233"/>
      <c r="FK59" s="234"/>
    </row>
    <row r="60" spans="1:167" ht="15" customHeight="1">
      <c r="A60" s="162" t="s">
        <v>152</v>
      </c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3"/>
      <c r="BZ60" s="65" t="s">
        <v>50</v>
      </c>
      <c r="CA60" s="66"/>
      <c r="CB60" s="66"/>
      <c r="CC60" s="66"/>
      <c r="CD60" s="66"/>
      <c r="CE60" s="66"/>
      <c r="CF60" s="66"/>
      <c r="CG60" s="97">
        <v>240</v>
      </c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233">
        <f>SUM(CR61:DI63)</f>
        <v>0</v>
      </c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>
        <f>SUM(DJ61:EA63)</f>
        <v>0</v>
      </c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33"/>
      <c r="DW60" s="233"/>
      <c r="DX60" s="233"/>
      <c r="DY60" s="233"/>
      <c r="DZ60" s="233"/>
      <c r="EA60" s="233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33">
        <f>SUM(CR60:ES60)</f>
        <v>0</v>
      </c>
      <c r="EU60" s="233"/>
      <c r="EV60" s="233"/>
      <c r="EW60" s="233"/>
      <c r="EX60" s="233"/>
      <c r="EY60" s="233"/>
      <c r="EZ60" s="233"/>
      <c r="FA60" s="233"/>
      <c r="FB60" s="233"/>
      <c r="FC60" s="233"/>
      <c r="FD60" s="233"/>
      <c r="FE60" s="233"/>
      <c r="FF60" s="233"/>
      <c r="FG60" s="233"/>
      <c r="FH60" s="233"/>
      <c r="FI60" s="233"/>
      <c r="FJ60" s="233"/>
      <c r="FK60" s="234"/>
    </row>
    <row r="61" spans="1:167" ht="12" customHeight="1">
      <c r="A61" s="164" t="s">
        <v>23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5"/>
      <c r="BZ61" s="79" t="s">
        <v>51</v>
      </c>
      <c r="CA61" s="80"/>
      <c r="CB61" s="80"/>
      <c r="CC61" s="80"/>
      <c r="CD61" s="80"/>
      <c r="CE61" s="80"/>
      <c r="CF61" s="81"/>
      <c r="CG61" s="73">
        <v>241</v>
      </c>
      <c r="CH61" s="74"/>
      <c r="CI61" s="74"/>
      <c r="CJ61" s="74"/>
      <c r="CK61" s="74"/>
      <c r="CL61" s="74"/>
      <c r="CM61" s="74"/>
      <c r="CN61" s="74"/>
      <c r="CO61" s="74"/>
      <c r="CP61" s="74"/>
      <c r="CQ61" s="75"/>
      <c r="CR61" s="235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7"/>
      <c r="DJ61" s="235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7"/>
      <c r="EB61" s="271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3"/>
      <c r="ET61" s="241">
        <f>SUM(CR61:ES62)</f>
        <v>0</v>
      </c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3"/>
    </row>
    <row r="62" spans="1:167">
      <c r="A62" s="142" t="s">
        <v>153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3"/>
      <c r="BZ62" s="82"/>
      <c r="CA62" s="83"/>
      <c r="CB62" s="83"/>
      <c r="CC62" s="83"/>
      <c r="CD62" s="83"/>
      <c r="CE62" s="83"/>
      <c r="CF62" s="84"/>
      <c r="CG62" s="76"/>
      <c r="CH62" s="77"/>
      <c r="CI62" s="77"/>
      <c r="CJ62" s="77"/>
      <c r="CK62" s="77"/>
      <c r="CL62" s="77"/>
      <c r="CM62" s="77"/>
      <c r="CN62" s="77"/>
      <c r="CO62" s="77"/>
      <c r="CP62" s="77"/>
      <c r="CQ62" s="78"/>
      <c r="CR62" s="238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40"/>
      <c r="DJ62" s="238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40"/>
      <c r="EB62" s="274"/>
      <c r="EC62" s="275"/>
      <c r="ED62" s="275"/>
      <c r="EE62" s="275"/>
      <c r="EF62" s="275"/>
      <c r="EG62" s="275"/>
      <c r="EH62" s="275"/>
      <c r="EI62" s="275"/>
      <c r="EJ62" s="275"/>
      <c r="EK62" s="275"/>
      <c r="EL62" s="275"/>
      <c r="EM62" s="275"/>
      <c r="EN62" s="275"/>
      <c r="EO62" s="275"/>
      <c r="EP62" s="275"/>
      <c r="EQ62" s="275"/>
      <c r="ER62" s="275"/>
      <c r="ES62" s="276"/>
      <c r="ET62" s="244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6"/>
    </row>
    <row r="63" spans="1:167" ht="22.5" customHeight="1">
      <c r="A63" s="144" t="s">
        <v>154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5"/>
      <c r="BZ63" s="65" t="s">
        <v>52</v>
      </c>
      <c r="CA63" s="66"/>
      <c r="CB63" s="66"/>
      <c r="CC63" s="66"/>
      <c r="CD63" s="66"/>
      <c r="CE63" s="66"/>
      <c r="CF63" s="66"/>
      <c r="CG63" s="97">
        <v>242</v>
      </c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33">
        <f>SUM(CR63:ES63)</f>
        <v>0</v>
      </c>
      <c r="EU63" s="233"/>
      <c r="EV63" s="233"/>
      <c r="EW63" s="233"/>
      <c r="EX63" s="233"/>
      <c r="EY63" s="233"/>
      <c r="EZ63" s="233"/>
      <c r="FA63" s="233"/>
      <c r="FB63" s="233"/>
      <c r="FC63" s="233"/>
      <c r="FD63" s="233"/>
      <c r="FE63" s="233"/>
      <c r="FF63" s="233"/>
      <c r="FG63" s="233"/>
      <c r="FH63" s="233"/>
      <c r="FI63" s="233"/>
      <c r="FJ63" s="233"/>
      <c r="FK63" s="234"/>
    </row>
    <row r="64" spans="1:167" ht="15" customHeight="1">
      <c r="A64" s="162" t="s">
        <v>155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3"/>
      <c r="BZ64" s="65" t="s">
        <v>53</v>
      </c>
      <c r="CA64" s="66"/>
      <c r="CB64" s="66"/>
      <c r="CC64" s="66"/>
      <c r="CD64" s="66"/>
      <c r="CE64" s="66"/>
      <c r="CF64" s="66"/>
      <c r="CG64" s="97">
        <v>250</v>
      </c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233">
        <f>SUM(CR65:DI67)</f>
        <v>0</v>
      </c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>
        <f>SUM(DJ65:EA67)</f>
        <v>0</v>
      </c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33">
        <f>SUM(CR64:ES64)</f>
        <v>0</v>
      </c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4"/>
    </row>
    <row r="65" spans="1:222" ht="12" customHeight="1">
      <c r="A65" s="164" t="s">
        <v>23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5"/>
      <c r="BZ65" s="79" t="s">
        <v>54</v>
      </c>
      <c r="CA65" s="80"/>
      <c r="CB65" s="80"/>
      <c r="CC65" s="80"/>
      <c r="CD65" s="80"/>
      <c r="CE65" s="80"/>
      <c r="CF65" s="81"/>
      <c r="CG65" s="73">
        <v>252</v>
      </c>
      <c r="CH65" s="74"/>
      <c r="CI65" s="74"/>
      <c r="CJ65" s="74"/>
      <c r="CK65" s="74"/>
      <c r="CL65" s="74"/>
      <c r="CM65" s="74"/>
      <c r="CN65" s="74"/>
      <c r="CO65" s="74"/>
      <c r="CP65" s="74"/>
      <c r="CQ65" s="75"/>
      <c r="CR65" s="235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7"/>
      <c r="DJ65" s="235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7"/>
      <c r="EB65" s="271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3"/>
      <c r="ET65" s="241">
        <f>SUM(CR65:ES66)</f>
        <v>0</v>
      </c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3"/>
    </row>
    <row r="66" spans="1:222" ht="22.5" customHeight="1">
      <c r="A66" s="142" t="s">
        <v>56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3"/>
      <c r="BZ66" s="82"/>
      <c r="CA66" s="83"/>
      <c r="CB66" s="83"/>
      <c r="CC66" s="83"/>
      <c r="CD66" s="83"/>
      <c r="CE66" s="83"/>
      <c r="CF66" s="84"/>
      <c r="CG66" s="76"/>
      <c r="CH66" s="77"/>
      <c r="CI66" s="77"/>
      <c r="CJ66" s="77"/>
      <c r="CK66" s="77"/>
      <c r="CL66" s="77"/>
      <c r="CM66" s="77"/>
      <c r="CN66" s="77"/>
      <c r="CO66" s="77"/>
      <c r="CP66" s="77"/>
      <c r="CQ66" s="78"/>
      <c r="CR66" s="238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40"/>
      <c r="DJ66" s="238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40"/>
      <c r="EB66" s="274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6"/>
      <c r="ET66" s="244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6"/>
    </row>
    <row r="67" spans="1:222" ht="15" customHeight="1">
      <c r="A67" s="144" t="s">
        <v>141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5"/>
      <c r="BZ67" s="65" t="s">
        <v>55</v>
      </c>
      <c r="CA67" s="66"/>
      <c r="CB67" s="66"/>
      <c r="CC67" s="66"/>
      <c r="CD67" s="66"/>
      <c r="CE67" s="66"/>
      <c r="CF67" s="66"/>
      <c r="CG67" s="97">
        <v>253</v>
      </c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33">
        <f>SUM(CR67:ES67)</f>
        <v>0</v>
      </c>
      <c r="EU67" s="233"/>
      <c r="EV67" s="233"/>
      <c r="EW67" s="233"/>
      <c r="EX67" s="233"/>
      <c r="EY67" s="233"/>
      <c r="EZ67" s="233"/>
      <c r="FA67" s="233"/>
      <c r="FB67" s="233"/>
      <c r="FC67" s="233"/>
      <c r="FD67" s="233"/>
      <c r="FE67" s="233"/>
      <c r="FF67" s="233"/>
      <c r="FG67" s="233"/>
      <c r="FH67" s="233"/>
      <c r="FI67" s="233"/>
      <c r="FJ67" s="233"/>
      <c r="FK67" s="234"/>
    </row>
    <row r="68" spans="1:222" ht="15" customHeight="1">
      <c r="A68" s="162" t="s">
        <v>57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3"/>
      <c r="BZ68" s="65" t="s">
        <v>58</v>
      </c>
      <c r="CA68" s="66"/>
      <c r="CB68" s="66"/>
      <c r="CC68" s="66"/>
      <c r="CD68" s="66"/>
      <c r="CE68" s="66"/>
      <c r="CF68" s="66"/>
      <c r="CG68" s="97">
        <v>260</v>
      </c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233">
        <f>SUM(CR69:DI71)</f>
        <v>0</v>
      </c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>
        <f>SUM(DJ69:EA71)</f>
        <v>0</v>
      </c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33"/>
      <c r="DX68" s="233"/>
      <c r="DY68" s="233"/>
      <c r="DZ68" s="233"/>
      <c r="EA68" s="233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33">
        <f>SUM(CR68:ES68)</f>
        <v>0</v>
      </c>
      <c r="EU68" s="233"/>
      <c r="EV68" s="233"/>
      <c r="EW68" s="233"/>
      <c r="EX68" s="233"/>
      <c r="EY68" s="233"/>
      <c r="EZ68" s="233"/>
      <c r="FA68" s="233"/>
      <c r="FB68" s="233"/>
      <c r="FC68" s="233"/>
      <c r="FD68" s="233"/>
      <c r="FE68" s="233"/>
      <c r="FF68" s="233"/>
      <c r="FG68" s="233"/>
      <c r="FH68" s="233"/>
      <c r="FI68" s="233"/>
      <c r="FJ68" s="233"/>
      <c r="FK68" s="234"/>
    </row>
    <row r="69" spans="1:222" ht="12" customHeight="1">
      <c r="A69" s="164" t="s">
        <v>23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5"/>
      <c r="BZ69" s="79" t="s">
        <v>59</v>
      </c>
      <c r="CA69" s="80"/>
      <c r="CB69" s="80"/>
      <c r="CC69" s="80"/>
      <c r="CD69" s="80"/>
      <c r="CE69" s="80"/>
      <c r="CF69" s="81"/>
      <c r="CG69" s="73">
        <v>262</v>
      </c>
      <c r="CH69" s="74"/>
      <c r="CI69" s="74"/>
      <c r="CJ69" s="74"/>
      <c r="CK69" s="74"/>
      <c r="CL69" s="74"/>
      <c r="CM69" s="74"/>
      <c r="CN69" s="74"/>
      <c r="CO69" s="74"/>
      <c r="CP69" s="74"/>
      <c r="CQ69" s="75"/>
      <c r="CR69" s="235"/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7"/>
      <c r="DJ69" s="235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36"/>
      <c r="DX69" s="236"/>
      <c r="DY69" s="236"/>
      <c r="DZ69" s="236"/>
      <c r="EA69" s="237"/>
      <c r="EB69" s="271"/>
      <c r="EC69" s="272"/>
      <c r="ED69" s="272"/>
      <c r="EE69" s="272"/>
      <c r="EF69" s="272"/>
      <c r="EG69" s="272"/>
      <c r="EH69" s="272"/>
      <c r="EI69" s="272"/>
      <c r="EJ69" s="272"/>
      <c r="EK69" s="272"/>
      <c r="EL69" s="272"/>
      <c r="EM69" s="272"/>
      <c r="EN69" s="272"/>
      <c r="EO69" s="272"/>
      <c r="EP69" s="272"/>
      <c r="EQ69" s="272"/>
      <c r="ER69" s="272"/>
      <c r="ES69" s="273"/>
      <c r="ET69" s="241">
        <f>SUM(CR69:ES70)</f>
        <v>0</v>
      </c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3"/>
    </row>
    <row r="70" spans="1:222" ht="12" customHeight="1">
      <c r="A70" s="142" t="s">
        <v>61</v>
      </c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3"/>
      <c r="BZ70" s="82"/>
      <c r="CA70" s="83"/>
      <c r="CB70" s="83"/>
      <c r="CC70" s="83"/>
      <c r="CD70" s="83"/>
      <c r="CE70" s="83"/>
      <c r="CF70" s="84"/>
      <c r="CG70" s="76"/>
      <c r="CH70" s="77"/>
      <c r="CI70" s="77"/>
      <c r="CJ70" s="77"/>
      <c r="CK70" s="77"/>
      <c r="CL70" s="77"/>
      <c r="CM70" s="77"/>
      <c r="CN70" s="77"/>
      <c r="CO70" s="77"/>
      <c r="CP70" s="77"/>
      <c r="CQ70" s="78"/>
      <c r="CR70" s="238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40"/>
      <c r="DJ70" s="238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40"/>
      <c r="EB70" s="274"/>
      <c r="EC70" s="275"/>
      <c r="ED70" s="275"/>
      <c r="EE70" s="275"/>
      <c r="EF70" s="275"/>
      <c r="EG70" s="275"/>
      <c r="EH70" s="275"/>
      <c r="EI70" s="275"/>
      <c r="EJ70" s="275"/>
      <c r="EK70" s="275"/>
      <c r="EL70" s="275"/>
      <c r="EM70" s="275"/>
      <c r="EN70" s="275"/>
      <c r="EO70" s="275"/>
      <c r="EP70" s="275"/>
      <c r="EQ70" s="275"/>
      <c r="ER70" s="275"/>
      <c r="ES70" s="276"/>
      <c r="ET70" s="244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6"/>
    </row>
    <row r="71" spans="1:222" ht="12" customHeight="1">
      <c r="A71" s="144" t="s">
        <v>156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5"/>
      <c r="BZ71" s="65" t="s">
        <v>60</v>
      </c>
      <c r="CA71" s="66"/>
      <c r="CB71" s="66"/>
      <c r="CC71" s="66"/>
      <c r="CD71" s="66"/>
      <c r="CE71" s="66"/>
      <c r="CF71" s="66"/>
      <c r="CG71" s="97">
        <v>263</v>
      </c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33">
        <f>SUM(CR71:ES71)</f>
        <v>0</v>
      </c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4"/>
    </row>
    <row r="72" spans="1:222" ht="15" customHeight="1" thickBot="1">
      <c r="A72" s="156" t="s">
        <v>68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7"/>
      <c r="BZ72" s="87" t="s">
        <v>195</v>
      </c>
      <c r="CA72" s="88"/>
      <c r="CB72" s="88"/>
      <c r="CC72" s="88"/>
      <c r="CD72" s="88"/>
      <c r="CE72" s="88"/>
      <c r="CF72" s="88"/>
      <c r="CG72" s="154">
        <v>290</v>
      </c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291">
        <f>-3000+3000</f>
        <v>0</v>
      </c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>
        <f>-583451.91+434426.79+220000</f>
        <v>70974.879999999946</v>
      </c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33">
        <f>SUM(CR72:ES72)</f>
        <v>70974.879999999946</v>
      </c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4"/>
      <c r="FM72" s="95" t="s">
        <v>260</v>
      </c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E72" s="219" t="s">
        <v>267</v>
      </c>
      <c r="GF72" s="220"/>
      <c r="GG72" s="220"/>
      <c r="GH72" s="220"/>
      <c r="GI72" s="220"/>
      <c r="GJ72" s="220"/>
      <c r="GK72" s="220"/>
      <c r="GL72" s="220"/>
      <c r="GM72" s="220"/>
      <c r="GN72" s="220"/>
      <c r="GO72" s="220"/>
      <c r="GP72" s="220"/>
      <c r="GQ72" s="220"/>
      <c r="GR72" s="220"/>
      <c r="GS72" s="220"/>
      <c r="GT72" s="220"/>
      <c r="GU72" s="220"/>
      <c r="GV72" s="221"/>
      <c r="GW72" s="301" t="s">
        <v>274</v>
      </c>
      <c r="GX72" s="302"/>
      <c r="GY72" s="302"/>
      <c r="GZ72" s="302"/>
      <c r="HA72" s="302"/>
      <c r="HB72" s="302"/>
      <c r="HC72" s="302"/>
      <c r="HD72" s="302"/>
      <c r="HE72" s="302"/>
      <c r="HF72" s="302"/>
      <c r="HG72" s="302"/>
      <c r="HH72" s="302"/>
      <c r="HI72" s="302"/>
      <c r="HJ72" s="302"/>
      <c r="HK72" s="302"/>
      <c r="HL72" s="302"/>
      <c r="HM72" s="302"/>
      <c r="HN72" s="303"/>
    </row>
    <row r="73" spans="1:222" ht="15" customHeight="1">
      <c r="FK73" s="41" t="s">
        <v>163</v>
      </c>
      <c r="FM73" s="96">
        <v>3000</v>
      </c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222"/>
      <c r="GF73" s="223"/>
      <c r="GG73" s="223"/>
      <c r="GH73" s="223"/>
      <c r="GI73" s="223"/>
      <c r="GJ73" s="223"/>
      <c r="GK73" s="223"/>
      <c r="GL73" s="223"/>
      <c r="GM73" s="223"/>
      <c r="GN73" s="223"/>
      <c r="GO73" s="223"/>
      <c r="GP73" s="223"/>
      <c r="GQ73" s="223"/>
      <c r="GR73" s="223"/>
      <c r="GS73" s="223"/>
      <c r="GT73" s="223"/>
      <c r="GU73" s="223"/>
      <c r="GV73" s="224"/>
      <c r="GW73" s="304"/>
      <c r="GX73" s="305"/>
      <c r="GY73" s="305"/>
      <c r="GZ73" s="305"/>
      <c r="HA73" s="305"/>
      <c r="HB73" s="305"/>
      <c r="HC73" s="305"/>
      <c r="HD73" s="305"/>
      <c r="HE73" s="305"/>
      <c r="HF73" s="305"/>
      <c r="HG73" s="305"/>
      <c r="HH73" s="305"/>
      <c r="HI73" s="305"/>
      <c r="HJ73" s="305"/>
      <c r="HK73" s="305"/>
      <c r="HL73" s="305"/>
      <c r="HM73" s="305"/>
      <c r="HN73" s="306"/>
    </row>
    <row r="74" spans="1:222" s="12" customFormat="1" ht="33" customHeight="1">
      <c r="A74" s="161" t="s">
        <v>136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 t="s">
        <v>137</v>
      </c>
      <c r="CA74" s="123"/>
      <c r="CB74" s="123"/>
      <c r="CC74" s="123"/>
      <c r="CD74" s="123"/>
      <c r="CE74" s="123"/>
      <c r="CF74" s="123"/>
      <c r="CG74" s="123" t="s">
        <v>173</v>
      </c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253" t="s">
        <v>174</v>
      </c>
      <c r="CS74" s="253"/>
      <c r="CT74" s="253"/>
      <c r="CU74" s="253"/>
      <c r="CV74" s="253"/>
      <c r="CW74" s="253"/>
      <c r="CX74" s="253"/>
      <c r="CY74" s="253"/>
      <c r="CZ74" s="253"/>
      <c r="DA74" s="253"/>
      <c r="DB74" s="253"/>
      <c r="DC74" s="253"/>
      <c r="DD74" s="253"/>
      <c r="DE74" s="253"/>
      <c r="DF74" s="253"/>
      <c r="DG74" s="253"/>
      <c r="DH74" s="253"/>
      <c r="DI74" s="253"/>
      <c r="DJ74" s="253" t="s">
        <v>175</v>
      </c>
      <c r="DK74" s="253"/>
      <c r="DL74" s="253"/>
      <c r="DM74" s="253"/>
      <c r="DN74" s="253"/>
      <c r="DO74" s="253"/>
      <c r="DP74" s="253"/>
      <c r="DQ74" s="253"/>
      <c r="DR74" s="253"/>
      <c r="DS74" s="253"/>
      <c r="DT74" s="253"/>
      <c r="DU74" s="253"/>
      <c r="DV74" s="253"/>
      <c r="DW74" s="253"/>
      <c r="DX74" s="253"/>
      <c r="DY74" s="253"/>
      <c r="DZ74" s="253"/>
      <c r="EA74" s="253"/>
      <c r="EB74" s="253" t="s">
        <v>2</v>
      </c>
      <c r="EC74" s="253"/>
      <c r="ED74" s="253"/>
      <c r="EE74" s="253"/>
      <c r="EF74" s="253"/>
      <c r="EG74" s="253"/>
      <c r="EH74" s="253"/>
      <c r="EI74" s="253"/>
      <c r="EJ74" s="253"/>
      <c r="EK74" s="253"/>
      <c r="EL74" s="253"/>
      <c r="EM74" s="253"/>
      <c r="EN74" s="253"/>
      <c r="EO74" s="253"/>
      <c r="EP74" s="253"/>
      <c r="EQ74" s="253"/>
      <c r="ER74" s="253"/>
      <c r="ES74" s="253"/>
      <c r="ET74" s="253" t="s">
        <v>1</v>
      </c>
      <c r="EU74" s="253"/>
      <c r="EV74" s="253"/>
      <c r="EW74" s="253"/>
      <c r="EX74" s="253"/>
      <c r="EY74" s="253"/>
      <c r="EZ74" s="253"/>
      <c r="FA74" s="253"/>
      <c r="FB74" s="253"/>
      <c r="FC74" s="253"/>
      <c r="FD74" s="253"/>
      <c r="FE74" s="253"/>
      <c r="FF74" s="253"/>
      <c r="FG74" s="253"/>
      <c r="FH74" s="253"/>
      <c r="FI74" s="253"/>
      <c r="FJ74" s="253"/>
      <c r="FK74" s="256"/>
      <c r="FL74" s="39"/>
      <c r="FM74" s="39"/>
      <c r="FN74" s="39"/>
    </row>
    <row r="75" spans="1:222" s="13" customFormat="1" ht="12" customHeight="1" thickBot="1">
      <c r="A75" s="158">
        <v>1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98">
        <v>2</v>
      </c>
      <c r="CA75" s="98"/>
      <c r="CB75" s="98"/>
      <c r="CC75" s="98"/>
      <c r="CD75" s="98"/>
      <c r="CE75" s="98"/>
      <c r="CF75" s="98"/>
      <c r="CG75" s="98">
        <v>3</v>
      </c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255">
        <v>4</v>
      </c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>
        <v>5</v>
      </c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>
        <v>6</v>
      </c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>
        <v>7</v>
      </c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69"/>
      <c r="FL75" s="40"/>
      <c r="FM75" s="40"/>
      <c r="FN75" s="40"/>
    </row>
    <row r="76" spans="1:222" ht="15" customHeight="1">
      <c r="A76" s="162" t="s">
        <v>64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3"/>
      <c r="BZ76" s="138" t="s">
        <v>62</v>
      </c>
      <c r="CA76" s="139"/>
      <c r="CB76" s="139"/>
      <c r="CC76" s="139"/>
      <c r="CD76" s="139"/>
      <c r="CE76" s="139"/>
      <c r="CF76" s="139"/>
      <c r="CG76" s="140">
        <v>270</v>
      </c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254">
        <f>SUM(CR77:DI80)</f>
        <v>104095</v>
      </c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>
        <f>SUM(DJ77:EA80)</f>
        <v>3659783.04</v>
      </c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283"/>
      <c r="EM76" s="283"/>
      <c r="EN76" s="283"/>
      <c r="EO76" s="283"/>
      <c r="EP76" s="283"/>
      <c r="EQ76" s="283"/>
      <c r="ER76" s="283"/>
      <c r="ES76" s="283"/>
      <c r="ET76" s="254">
        <f>SUM(CR76:ES76)</f>
        <v>3763878.04</v>
      </c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70"/>
    </row>
    <row r="77" spans="1:222" ht="12" customHeight="1">
      <c r="A77" s="164" t="s">
        <v>23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5"/>
      <c r="BZ77" s="79" t="s">
        <v>63</v>
      </c>
      <c r="CA77" s="80"/>
      <c r="CB77" s="80"/>
      <c r="CC77" s="80"/>
      <c r="CD77" s="80"/>
      <c r="CE77" s="80"/>
      <c r="CF77" s="81"/>
      <c r="CG77" s="73">
        <v>271</v>
      </c>
      <c r="CH77" s="74"/>
      <c r="CI77" s="74"/>
      <c r="CJ77" s="74"/>
      <c r="CK77" s="74"/>
      <c r="CL77" s="74"/>
      <c r="CM77" s="74"/>
      <c r="CN77" s="74"/>
      <c r="CO77" s="74"/>
      <c r="CP77" s="74"/>
      <c r="CQ77" s="75"/>
      <c r="CR77" s="235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7"/>
      <c r="DJ77" s="235">
        <v>827641.3</v>
      </c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36"/>
      <c r="DX77" s="236"/>
      <c r="DY77" s="236"/>
      <c r="DZ77" s="236"/>
      <c r="EA77" s="237"/>
      <c r="EB77" s="285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7"/>
      <c r="ET77" s="241">
        <f>SUM(CR77:ES78)</f>
        <v>827641.3</v>
      </c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3"/>
    </row>
    <row r="78" spans="1:222" ht="12" customHeight="1">
      <c r="A78" s="142" t="s">
        <v>65</v>
      </c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3"/>
      <c r="BZ78" s="82"/>
      <c r="CA78" s="83"/>
      <c r="CB78" s="83"/>
      <c r="CC78" s="83"/>
      <c r="CD78" s="83"/>
      <c r="CE78" s="83"/>
      <c r="CF78" s="84"/>
      <c r="CG78" s="76"/>
      <c r="CH78" s="77"/>
      <c r="CI78" s="77"/>
      <c r="CJ78" s="77"/>
      <c r="CK78" s="77"/>
      <c r="CL78" s="77"/>
      <c r="CM78" s="77"/>
      <c r="CN78" s="77"/>
      <c r="CO78" s="77"/>
      <c r="CP78" s="77"/>
      <c r="CQ78" s="78"/>
      <c r="CR78" s="238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40"/>
      <c r="DJ78" s="238"/>
      <c r="DK78" s="239"/>
      <c r="DL78" s="239"/>
      <c r="DM78" s="239"/>
      <c r="DN78" s="239"/>
      <c r="DO78" s="239"/>
      <c r="DP78" s="239"/>
      <c r="DQ78" s="239"/>
      <c r="DR78" s="239"/>
      <c r="DS78" s="239"/>
      <c r="DT78" s="239"/>
      <c r="DU78" s="239"/>
      <c r="DV78" s="239"/>
      <c r="DW78" s="239"/>
      <c r="DX78" s="239"/>
      <c r="DY78" s="239"/>
      <c r="DZ78" s="239"/>
      <c r="EA78" s="240"/>
      <c r="EB78" s="288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90"/>
      <c r="ET78" s="244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6"/>
    </row>
    <row r="79" spans="1:222" ht="15" customHeight="1">
      <c r="A79" s="144" t="s">
        <v>66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5"/>
      <c r="BZ79" s="65" t="s">
        <v>196</v>
      </c>
      <c r="CA79" s="66"/>
      <c r="CB79" s="66"/>
      <c r="CC79" s="66"/>
      <c r="CD79" s="66"/>
      <c r="CE79" s="66"/>
      <c r="CF79" s="66"/>
      <c r="CG79" s="97">
        <v>272</v>
      </c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250">
        <v>104095</v>
      </c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>
        <f>2832141.74</f>
        <v>2832141.74</v>
      </c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95"/>
      <c r="EC79" s="295"/>
      <c r="ED79" s="295"/>
      <c r="EE79" s="295"/>
      <c r="EF79" s="295"/>
      <c r="EG79" s="295"/>
      <c r="EH79" s="295"/>
      <c r="EI79" s="295"/>
      <c r="EJ79" s="295"/>
      <c r="EK79" s="295"/>
      <c r="EL79" s="295"/>
      <c r="EM79" s="295"/>
      <c r="EN79" s="295"/>
      <c r="EO79" s="295"/>
      <c r="EP79" s="295"/>
      <c r="EQ79" s="295"/>
      <c r="ER79" s="295"/>
      <c r="ES79" s="295"/>
      <c r="ET79" s="233">
        <f t="shared" ref="ET79:ET86" si="1">SUM(CR79:ES79)</f>
        <v>2936236.74</v>
      </c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4"/>
    </row>
    <row r="80" spans="1:222" ht="15" customHeight="1">
      <c r="A80" s="144" t="s">
        <v>67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5"/>
      <c r="BZ80" s="65" t="s">
        <v>197</v>
      </c>
      <c r="CA80" s="66"/>
      <c r="CB80" s="66"/>
      <c r="CC80" s="66"/>
      <c r="CD80" s="66"/>
      <c r="CE80" s="66"/>
      <c r="CF80" s="66"/>
      <c r="CG80" s="97">
        <v>273</v>
      </c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250"/>
      <c r="CS80" s="250"/>
      <c r="CT80" s="250"/>
      <c r="CU80" s="250"/>
      <c r="CV80" s="250"/>
      <c r="CW80" s="250"/>
      <c r="CX80" s="250"/>
      <c r="CY80" s="250"/>
      <c r="CZ80" s="250"/>
      <c r="DA80" s="250"/>
      <c r="DB80" s="250"/>
      <c r="DC80" s="250"/>
      <c r="DD80" s="250"/>
      <c r="DE80" s="250"/>
      <c r="DF80" s="250"/>
      <c r="DG80" s="250"/>
      <c r="DH80" s="250"/>
      <c r="DI80" s="250"/>
      <c r="DJ80" s="250"/>
      <c r="DK80" s="250"/>
      <c r="DL80" s="250"/>
      <c r="DM80" s="250"/>
      <c r="DN80" s="250"/>
      <c r="DO80" s="250"/>
      <c r="DP80" s="250"/>
      <c r="DQ80" s="250"/>
      <c r="DR80" s="250"/>
      <c r="DS80" s="250"/>
      <c r="DT80" s="250"/>
      <c r="DU80" s="250"/>
      <c r="DV80" s="250"/>
      <c r="DW80" s="250"/>
      <c r="DX80" s="250"/>
      <c r="DY80" s="250"/>
      <c r="DZ80" s="250"/>
      <c r="EA80" s="250"/>
      <c r="EB80" s="295"/>
      <c r="EC80" s="295"/>
      <c r="ED80" s="295"/>
      <c r="EE80" s="295"/>
      <c r="EF80" s="295"/>
      <c r="EG80" s="295"/>
      <c r="EH80" s="295"/>
      <c r="EI80" s="295"/>
      <c r="EJ80" s="295"/>
      <c r="EK80" s="295"/>
      <c r="EL80" s="295"/>
      <c r="EM80" s="295"/>
      <c r="EN80" s="295"/>
      <c r="EO80" s="295"/>
      <c r="EP80" s="295"/>
      <c r="EQ80" s="295"/>
      <c r="ER80" s="295"/>
      <c r="ES80" s="295"/>
      <c r="ET80" s="233">
        <f t="shared" si="1"/>
        <v>0</v>
      </c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4"/>
    </row>
    <row r="81" spans="1:186" ht="15" customHeight="1">
      <c r="A81" s="162" t="s">
        <v>160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3"/>
      <c r="BZ81" s="65" t="s">
        <v>69</v>
      </c>
      <c r="CA81" s="66"/>
      <c r="CB81" s="66"/>
      <c r="CC81" s="66"/>
      <c r="CD81" s="66"/>
      <c r="CE81" s="66"/>
      <c r="CF81" s="66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250"/>
      <c r="CS81" s="250"/>
      <c r="CT81" s="250"/>
      <c r="CU81" s="250"/>
      <c r="CV81" s="250"/>
      <c r="CW81" s="250"/>
      <c r="CX81" s="250"/>
      <c r="CY81" s="250"/>
      <c r="CZ81" s="250"/>
      <c r="DA81" s="250"/>
      <c r="DB81" s="250"/>
      <c r="DC81" s="250"/>
      <c r="DD81" s="250"/>
      <c r="DE81" s="250"/>
      <c r="DF81" s="250"/>
      <c r="DG81" s="250"/>
      <c r="DH81" s="250"/>
      <c r="DI81" s="250"/>
      <c r="DJ81" s="250"/>
      <c r="DK81" s="250"/>
      <c r="DL81" s="250"/>
      <c r="DM81" s="250"/>
      <c r="DN81" s="250"/>
      <c r="DO81" s="250"/>
      <c r="DP81" s="250"/>
      <c r="DQ81" s="250"/>
      <c r="DR81" s="250"/>
      <c r="DS81" s="250"/>
      <c r="DT81" s="250"/>
      <c r="DU81" s="250"/>
      <c r="DV81" s="250"/>
      <c r="DW81" s="250"/>
      <c r="DX81" s="250"/>
      <c r="DY81" s="250"/>
      <c r="DZ81" s="250"/>
      <c r="EA81" s="250"/>
      <c r="EB81" s="295"/>
      <c r="EC81" s="295"/>
      <c r="ED81" s="295"/>
      <c r="EE81" s="295"/>
      <c r="EF81" s="295"/>
      <c r="EG81" s="295"/>
      <c r="EH81" s="295"/>
      <c r="EI81" s="295"/>
      <c r="EJ81" s="295"/>
      <c r="EK81" s="295"/>
      <c r="EL81" s="295"/>
      <c r="EM81" s="295"/>
      <c r="EN81" s="295"/>
      <c r="EO81" s="295"/>
      <c r="EP81" s="295"/>
      <c r="EQ81" s="295"/>
      <c r="ER81" s="295"/>
      <c r="ES81" s="295"/>
      <c r="ET81" s="233">
        <f t="shared" si="1"/>
        <v>0</v>
      </c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4"/>
    </row>
    <row r="82" spans="1:186" ht="15" customHeight="1">
      <c r="A82" s="217" t="s">
        <v>199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8"/>
      <c r="BZ82" s="65" t="s">
        <v>198</v>
      </c>
      <c r="CA82" s="66"/>
      <c r="CB82" s="66"/>
      <c r="CC82" s="66"/>
      <c r="CD82" s="66"/>
      <c r="CE82" s="66"/>
      <c r="CF82" s="66"/>
      <c r="CG82" s="115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233">
        <f>CR85+CR109</f>
        <v>-36394.200000000012</v>
      </c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>
        <f>DJ85+DJ109</f>
        <v>7164827.6899999995</v>
      </c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>
        <f>EB83-EB84</f>
        <v>0</v>
      </c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>
        <f t="shared" si="1"/>
        <v>7128433.4899999993</v>
      </c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4"/>
      <c r="FM82" s="308"/>
      <c r="FN82" s="308"/>
      <c r="FO82" s="308"/>
      <c r="FP82" s="308"/>
      <c r="FQ82" s="308"/>
      <c r="FR82" s="308"/>
      <c r="FS82" s="308"/>
      <c r="FT82" s="308"/>
      <c r="FU82" s="308"/>
      <c r="FV82" s="308"/>
      <c r="FW82" s="308"/>
      <c r="FX82" s="308"/>
      <c r="FY82" s="308"/>
      <c r="FZ82" s="308"/>
      <c r="GA82" s="308"/>
      <c r="GB82" s="48"/>
      <c r="GC82" s="48"/>
      <c r="GD82" s="48"/>
    </row>
    <row r="83" spans="1:186" ht="15" customHeight="1">
      <c r="A83" s="162" t="s">
        <v>142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3"/>
      <c r="BZ83" s="65" t="s">
        <v>200</v>
      </c>
      <c r="CA83" s="66"/>
      <c r="CB83" s="66"/>
      <c r="CC83" s="66"/>
      <c r="CD83" s="66"/>
      <c r="CE83" s="66"/>
      <c r="CF83" s="66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233">
        <f>CR16-CR42</f>
        <v>-36394.199999999983</v>
      </c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>
        <f>DJ16-DJ42</f>
        <v>7164827.6900000013</v>
      </c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>
        <f>EB16-EB42</f>
        <v>0</v>
      </c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>
        <f t="shared" si="1"/>
        <v>7128433.4900000012</v>
      </c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4"/>
      <c r="FM83" s="300"/>
      <c r="FN83" s="300"/>
      <c r="FO83" s="300"/>
      <c r="FP83" s="300"/>
      <c r="FQ83" s="300"/>
      <c r="FR83" s="300"/>
      <c r="FS83" s="300"/>
      <c r="FT83" s="300"/>
      <c r="FU83" s="300"/>
      <c r="FV83" s="300"/>
      <c r="FW83" s="300"/>
      <c r="FX83" s="300"/>
      <c r="FY83" s="300"/>
      <c r="FZ83" s="300"/>
      <c r="GA83" s="300"/>
      <c r="GB83" s="300"/>
      <c r="GC83" s="300"/>
      <c r="GD83" s="300"/>
    </row>
    <row r="84" spans="1:186" ht="15" customHeight="1">
      <c r="A84" s="162" t="s">
        <v>71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3"/>
      <c r="BZ84" s="65" t="s">
        <v>201</v>
      </c>
      <c r="CA84" s="66"/>
      <c r="CB84" s="66"/>
      <c r="CC84" s="66"/>
      <c r="CD84" s="66"/>
      <c r="CE84" s="66"/>
      <c r="CF84" s="66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0"/>
      <c r="DK84" s="250"/>
      <c r="DL84" s="250"/>
      <c r="DM84" s="250"/>
      <c r="DN84" s="250"/>
      <c r="DO84" s="250"/>
      <c r="DP84" s="250"/>
      <c r="DQ84" s="250"/>
      <c r="DR84" s="250"/>
      <c r="DS84" s="250"/>
      <c r="DT84" s="250"/>
      <c r="DU84" s="250"/>
      <c r="DV84" s="250"/>
      <c r="DW84" s="250"/>
      <c r="DX84" s="250"/>
      <c r="DY84" s="250"/>
      <c r="DZ84" s="250"/>
      <c r="EA84" s="250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33">
        <f t="shared" si="1"/>
        <v>0</v>
      </c>
      <c r="EU84" s="233"/>
      <c r="EV84" s="233"/>
      <c r="EW84" s="233"/>
      <c r="EX84" s="233"/>
      <c r="EY84" s="233"/>
      <c r="EZ84" s="233"/>
      <c r="FA84" s="233"/>
      <c r="FB84" s="233"/>
      <c r="FC84" s="233"/>
      <c r="FD84" s="233"/>
      <c r="FE84" s="233"/>
      <c r="FF84" s="233"/>
      <c r="FG84" s="233"/>
      <c r="FH84" s="233"/>
      <c r="FI84" s="233"/>
      <c r="FJ84" s="233"/>
      <c r="FK84" s="234"/>
    </row>
    <row r="85" spans="1:186" ht="15" customHeight="1">
      <c r="A85" s="203" t="s">
        <v>234</v>
      </c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4"/>
      <c r="BZ85" s="65" t="s">
        <v>70</v>
      </c>
      <c r="CA85" s="66"/>
      <c r="CB85" s="66"/>
      <c r="CC85" s="66"/>
      <c r="CD85" s="66"/>
      <c r="CE85" s="66"/>
      <c r="CF85" s="66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233">
        <f>CR86+CR90+CR94+CR98+CR102</f>
        <v>-445</v>
      </c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>
        <f>DJ86+DJ90+DJ94+DJ98+DJ102</f>
        <v>11965.189999999711</v>
      </c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33"/>
      <c r="DW85" s="233"/>
      <c r="DX85" s="233"/>
      <c r="DY85" s="233"/>
      <c r="DZ85" s="233"/>
      <c r="EA85" s="233"/>
      <c r="EB85" s="233">
        <f>EB86+EB90+EB94+EB98+EB102</f>
        <v>0</v>
      </c>
      <c r="EC85" s="233"/>
      <c r="ED85" s="233"/>
      <c r="EE85" s="233"/>
      <c r="EF85" s="233"/>
      <c r="EG85" s="233"/>
      <c r="EH85" s="233"/>
      <c r="EI85" s="233"/>
      <c r="EJ85" s="233"/>
      <c r="EK85" s="233"/>
      <c r="EL85" s="233"/>
      <c r="EM85" s="233"/>
      <c r="EN85" s="233"/>
      <c r="EO85" s="233"/>
      <c r="EP85" s="233"/>
      <c r="EQ85" s="233"/>
      <c r="ER85" s="233"/>
      <c r="ES85" s="233"/>
      <c r="ET85" s="233">
        <f t="shared" si="1"/>
        <v>11520.189999999711</v>
      </c>
      <c r="EU85" s="233"/>
      <c r="EV85" s="233"/>
      <c r="EW85" s="233"/>
      <c r="EX85" s="233"/>
      <c r="EY85" s="233"/>
      <c r="EZ85" s="233"/>
      <c r="FA85" s="233"/>
      <c r="FB85" s="233"/>
      <c r="FC85" s="233"/>
      <c r="FD85" s="233"/>
      <c r="FE85" s="233"/>
      <c r="FF85" s="233"/>
      <c r="FG85" s="233"/>
      <c r="FH85" s="233"/>
      <c r="FI85" s="233"/>
      <c r="FJ85" s="233"/>
      <c r="FK85" s="234"/>
    </row>
    <row r="86" spans="1:186" ht="15" customHeight="1">
      <c r="A86" s="213" t="s">
        <v>161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4"/>
      <c r="BZ86" s="65" t="s">
        <v>83</v>
      </c>
      <c r="CA86" s="66"/>
      <c r="CB86" s="66"/>
      <c r="CC86" s="66"/>
      <c r="CD86" s="66"/>
      <c r="CE86" s="66"/>
      <c r="CF86" s="66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233">
        <f>CR87-CR89</f>
        <v>0</v>
      </c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>
        <f>DJ87-DJ89</f>
        <v>-33550.800000000047</v>
      </c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33"/>
      <c r="DW86" s="233"/>
      <c r="DX86" s="233"/>
      <c r="DY86" s="233"/>
      <c r="DZ86" s="233"/>
      <c r="EA86" s="233"/>
      <c r="EB86" s="233">
        <f>EB87-EB89</f>
        <v>0</v>
      </c>
      <c r="EC86" s="233"/>
      <c r="ED86" s="233"/>
      <c r="EE86" s="233"/>
      <c r="EF86" s="233"/>
      <c r="EG86" s="233"/>
      <c r="EH86" s="233"/>
      <c r="EI86" s="233"/>
      <c r="EJ86" s="233"/>
      <c r="EK86" s="233"/>
      <c r="EL86" s="233"/>
      <c r="EM86" s="233"/>
      <c r="EN86" s="233"/>
      <c r="EO86" s="233"/>
      <c r="EP86" s="233"/>
      <c r="EQ86" s="233"/>
      <c r="ER86" s="233"/>
      <c r="ES86" s="233"/>
      <c r="ET86" s="233">
        <f t="shared" si="1"/>
        <v>-33550.800000000047</v>
      </c>
      <c r="EU86" s="233"/>
      <c r="EV86" s="233"/>
      <c r="EW86" s="233"/>
      <c r="EX86" s="233"/>
      <c r="EY86" s="233"/>
      <c r="EZ86" s="233"/>
      <c r="FA86" s="233"/>
      <c r="FB86" s="233"/>
      <c r="FC86" s="233"/>
      <c r="FD86" s="233"/>
      <c r="FE86" s="233"/>
      <c r="FF86" s="233"/>
      <c r="FG86" s="233"/>
      <c r="FH86" s="233"/>
      <c r="FI86" s="233"/>
      <c r="FJ86" s="233"/>
      <c r="FK86" s="234"/>
    </row>
    <row r="87" spans="1:186" ht="12" customHeight="1">
      <c r="A87" s="205" t="s">
        <v>23</v>
      </c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6"/>
      <c r="BZ87" s="79" t="s">
        <v>84</v>
      </c>
      <c r="CA87" s="80"/>
      <c r="CB87" s="80"/>
      <c r="CC87" s="80"/>
      <c r="CD87" s="80"/>
      <c r="CE87" s="80"/>
      <c r="CF87" s="81"/>
      <c r="CG87" s="73">
        <v>310</v>
      </c>
      <c r="CH87" s="74"/>
      <c r="CI87" s="74"/>
      <c r="CJ87" s="74"/>
      <c r="CK87" s="74"/>
      <c r="CL87" s="74"/>
      <c r="CM87" s="74"/>
      <c r="CN87" s="74"/>
      <c r="CO87" s="74"/>
      <c r="CP87" s="74"/>
      <c r="CQ87" s="75"/>
      <c r="CR87" s="235">
        <v>19899</v>
      </c>
      <c r="CS87" s="236"/>
      <c r="CT87" s="236"/>
      <c r="CU87" s="236"/>
      <c r="CV87" s="236"/>
      <c r="CW87" s="236"/>
      <c r="CX87" s="236"/>
      <c r="CY87" s="236"/>
      <c r="CZ87" s="236"/>
      <c r="DA87" s="236"/>
      <c r="DB87" s="236"/>
      <c r="DC87" s="236"/>
      <c r="DD87" s="236"/>
      <c r="DE87" s="236"/>
      <c r="DF87" s="236"/>
      <c r="DG87" s="236"/>
      <c r="DH87" s="236"/>
      <c r="DI87" s="237"/>
      <c r="DJ87" s="235">
        <v>794090.5</v>
      </c>
      <c r="DK87" s="236"/>
      <c r="DL87" s="236"/>
      <c r="DM87" s="236"/>
      <c r="DN87" s="236"/>
      <c r="DO87" s="236"/>
      <c r="DP87" s="236"/>
      <c r="DQ87" s="236"/>
      <c r="DR87" s="236"/>
      <c r="DS87" s="236"/>
      <c r="DT87" s="236"/>
      <c r="DU87" s="236"/>
      <c r="DV87" s="236"/>
      <c r="DW87" s="236"/>
      <c r="DX87" s="236"/>
      <c r="DY87" s="236"/>
      <c r="DZ87" s="236"/>
      <c r="EA87" s="237"/>
      <c r="EB87" s="235"/>
      <c r="EC87" s="236"/>
      <c r="ED87" s="236"/>
      <c r="EE87" s="236"/>
      <c r="EF87" s="236"/>
      <c r="EG87" s="236"/>
      <c r="EH87" s="236"/>
      <c r="EI87" s="236"/>
      <c r="EJ87" s="236"/>
      <c r="EK87" s="236"/>
      <c r="EL87" s="236"/>
      <c r="EM87" s="236"/>
      <c r="EN87" s="236"/>
      <c r="EO87" s="236"/>
      <c r="EP87" s="236"/>
      <c r="EQ87" s="236"/>
      <c r="ER87" s="236"/>
      <c r="ES87" s="237"/>
      <c r="ET87" s="241">
        <f>SUM(CR87:ES88)</f>
        <v>813989.5</v>
      </c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3"/>
    </row>
    <row r="88" spans="1:186" ht="12" customHeight="1">
      <c r="A88" s="209" t="s">
        <v>73</v>
      </c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10"/>
      <c r="BZ88" s="82"/>
      <c r="CA88" s="83"/>
      <c r="CB88" s="83"/>
      <c r="CC88" s="83"/>
      <c r="CD88" s="83"/>
      <c r="CE88" s="83"/>
      <c r="CF88" s="84"/>
      <c r="CG88" s="76"/>
      <c r="CH88" s="77"/>
      <c r="CI88" s="77"/>
      <c r="CJ88" s="77"/>
      <c r="CK88" s="77"/>
      <c r="CL88" s="77"/>
      <c r="CM88" s="77"/>
      <c r="CN88" s="77"/>
      <c r="CO88" s="77"/>
      <c r="CP88" s="77"/>
      <c r="CQ88" s="78"/>
      <c r="CR88" s="238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40"/>
      <c r="DJ88" s="238"/>
      <c r="DK88" s="239"/>
      <c r="DL88" s="239"/>
      <c r="DM88" s="239"/>
      <c r="DN88" s="239"/>
      <c r="DO88" s="239"/>
      <c r="DP88" s="239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40"/>
      <c r="EB88" s="238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  <c r="ES88" s="240"/>
      <c r="ET88" s="244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6"/>
    </row>
    <row r="89" spans="1:186" ht="15" customHeight="1">
      <c r="A89" s="211" t="s">
        <v>74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2"/>
      <c r="BZ89" s="65" t="s">
        <v>85</v>
      </c>
      <c r="CA89" s="66"/>
      <c r="CB89" s="66"/>
      <c r="CC89" s="66"/>
      <c r="CD89" s="66"/>
      <c r="CE89" s="66"/>
      <c r="CF89" s="66"/>
      <c r="CG89" s="97">
        <v>410</v>
      </c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250">
        <v>19899</v>
      </c>
      <c r="CS89" s="250"/>
      <c r="CT89" s="250"/>
      <c r="CU89" s="250"/>
      <c r="CV89" s="250"/>
      <c r="CW89" s="250"/>
      <c r="CX89" s="250"/>
      <c r="CY89" s="250"/>
      <c r="CZ89" s="250"/>
      <c r="DA89" s="250"/>
      <c r="DB89" s="250"/>
      <c r="DC89" s="250"/>
      <c r="DD89" s="250"/>
      <c r="DE89" s="250"/>
      <c r="DF89" s="250"/>
      <c r="DG89" s="250"/>
      <c r="DH89" s="250"/>
      <c r="DI89" s="250"/>
      <c r="DJ89" s="250">
        <v>827641.3</v>
      </c>
      <c r="DK89" s="250"/>
      <c r="DL89" s="250"/>
      <c r="DM89" s="250"/>
      <c r="DN89" s="250"/>
      <c r="DO89" s="250"/>
      <c r="DP89" s="250"/>
      <c r="DQ89" s="250"/>
      <c r="DR89" s="250"/>
      <c r="DS89" s="250"/>
      <c r="DT89" s="250"/>
      <c r="DU89" s="250"/>
      <c r="DV89" s="250"/>
      <c r="DW89" s="250"/>
      <c r="DX89" s="250"/>
      <c r="DY89" s="250"/>
      <c r="DZ89" s="250"/>
      <c r="EA89" s="250"/>
      <c r="EB89" s="250"/>
      <c r="EC89" s="250"/>
      <c r="ED89" s="250"/>
      <c r="EE89" s="250"/>
      <c r="EF89" s="250"/>
      <c r="EG89" s="250"/>
      <c r="EH89" s="250"/>
      <c r="EI89" s="250"/>
      <c r="EJ89" s="250"/>
      <c r="EK89" s="250"/>
      <c r="EL89" s="250"/>
      <c r="EM89" s="250"/>
      <c r="EN89" s="250"/>
      <c r="EO89" s="250"/>
      <c r="EP89" s="250"/>
      <c r="EQ89" s="250"/>
      <c r="ER89" s="250"/>
      <c r="ES89" s="250"/>
      <c r="ET89" s="233">
        <f>SUM(CR89:ES89)</f>
        <v>847540.3</v>
      </c>
      <c r="EU89" s="233"/>
      <c r="EV89" s="233"/>
      <c r="EW89" s="233"/>
      <c r="EX89" s="233"/>
      <c r="EY89" s="233"/>
      <c r="EZ89" s="233"/>
      <c r="FA89" s="233"/>
      <c r="FB89" s="233"/>
      <c r="FC89" s="233"/>
      <c r="FD89" s="233"/>
      <c r="FE89" s="233"/>
      <c r="FF89" s="233"/>
      <c r="FG89" s="233"/>
      <c r="FH89" s="233"/>
      <c r="FI89" s="233"/>
      <c r="FJ89" s="233"/>
      <c r="FK89" s="234"/>
    </row>
    <row r="90" spans="1:186" ht="15" customHeight="1">
      <c r="A90" s="213" t="s">
        <v>75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4"/>
      <c r="BZ90" s="65" t="s">
        <v>86</v>
      </c>
      <c r="CA90" s="66"/>
      <c r="CB90" s="66"/>
      <c r="CC90" s="66"/>
      <c r="CD90" s="66"/>
      <c r="CE90" s="66"/>
      <c r="CF90" s="66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233">
        <f>CR91-CR93</f>
        <v>0</v>
      </c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>
        <f>DJ91-DJ93</f>
        <v>0</v>
      </c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33"/>
      <c r="DW90" s="233"/>
      <c r="DX90" s="233"/>
      <c r="DY90" s="233"/>
      <c r="DZ90" s="233"/>
      <c r="EA90" s="233"/>
      <c r="EB90" s="233">
        <f>EB91-EB93</f>
        <v>0</v>
      </c>
      <c r="EC90" s="233"/>
      <c r="ED90" s="233"/>
      <c r="EE90" s="233"/>
      <c r="EF90" s="233"/>
      <c r="EG90" s="233"/>
      <c r="EH90" s="233"/>
      <c r="EI90" s="233"/>
      <c r="EJ90" s="233"/>
      <c r="EK90" s="233"/>
      <c r="EL90" s="233"/>
      <c r="EM90" s="233"/>
      <c r="EN90" s="233"/>
      <c r="EO90" s="233"/>
      <c r="EP90" s="233"/>
      <c r="EQ90" s="233"/>
      <c r="ER90" s="233"/>
      <c r="ES90" s="233"/>
      <c r="ET90" s="233">
        <f>SUM(CR90:ES90)</f>
        <v>0</v>
      </c>
      <c r="EU90" s="233"/>
      <c r="EV90" s="233"/>
      <c r="EW90" s="233"/>
      <c r="EX90" s="233"/>
      <c r="EY90" s="233"/>
      <c r="EZ90" s="233"/>
      <c r="FA90" s="233"/>
      <c r="FB90" s="233"/>
      <c r="FC90" s="233"/>
      <c r="FD90" s="233"/>
      <c r="FE90" s="233"/>
      <c r="FF90" s="233"/>
      <c r="FG90" s="233"/>
      <c r="FH90" s="233"/>
      <c r="FI90" s="233"/>
      <c r="FJ90" s="233"/>
      <c r="FK90" s="234"/>
    </row>
    <row r="91" spans="1:186" ht="12" customHeight="1">
      <c r="A91" s="205" t="s">
        <v>23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6"/>
      <c r="BZ91" s="79" t="s">
        <v>87</v>
      </c>
      <c r="CA91" s="80"/>
      <c r="CB91" s="80"/>
      <c r="CC91" s="80"/>
      <c r="CD91" s="80"/>
      <c r="CE91" s="80"/>
      <c r="CF91" s="81"/>
      <c r="CG91" s="73">
        <v>320</v>
      </c>
      <c r="CH91" s="74"/>
      <c r="CI91" s="74"/>
      <c r="CJ91" s="74"/>
      <c r="CK91" s="74"/>
      <c r="CL91" s="74"/>
      <c r="CM91" s="74"/>
      <c r="CN91" s="74"/>
      <c r="CO91" s="74"/>
      <c r="CP91" s="74"/>
      <c r="CQ91" s="75"/>
      <c r="CR91" s="235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7"/>
      <c r="DJ91" s="235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36"/>
      <c r="DX91" s="236"/>
      <c r="DY91" s="236"/>
      <c r="DZ91" s="236"/>
      <c r="EA91" s="237"/>
      <c r="EB91" s="235"/>
      <c r="EC91" s="236"/>
      <c r="ED91" s="236"/>
      <c r="EE91" s="236"/>
      <c r="EF91" s="236"/>
      <c r="EG91" s="236"/>
      <c r="EH91" s="236"/>
      <c r="EI91" s="236"/>
      <c r="EJ91" s="236"/>
      <c r="EK91" s="236"/>
      <c r="EL91" s="236"/>
      <c r="EM91" s="236"/>
      <c r="EN91" s="236"/>
      <c r="EO91" s="236"/>
      <c r="EP91" s="236"/>
      <c r="EQ91" s="236"/>
      <c r="ER91" s="236"/>
      <c r="ES91" s="237"/>
      <c r="ET91" s="241">
        <f>SUM(CR91:ES92)</f>
        <v>0</v>
      </c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3"/>
    </row>
    <row r="92" spans="1:186" ht="12" customHeight="1">
      <c r="A92" s="209" t="s">
        <v>76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10"/>
      <c r="BZ92" s="82"/>
      <c r="CA92" s="83"/>
      <c r="CB92" s="83"/>
      <c r="CC92" s="83"/>
      <c r="CD92" s="83"/>
      <c r="CE92" s="83"/>
      <c r="CF92" s="84"/>
      <c r="CG92" s="76"/>
      <c r="CH92" s="77"/>
      <c r="CI92" s="77"/>
      <c r="CJ92" s="77"/>
      <c r="CK92" s="77"/>
      <c r="CL92" s="77"/>
      <c r="CM92" s="77"/>
      <c r="CN92" s="77"/>
      <c r="CO92" s="77"/>
      <c r="CP92" s="77"/>
      <c r="CQ92" s="78"/>
      <c r="CR92" s="238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40"/>
      <c r="DJ92" s="238"/>
      <c r="DK92" s="239"/>
      <c r="DL92" s="239"/>
      <c r="DM92" s="239"/>
      <c r="DN92" s="239"/>
      <c r="DO92" s="239"/>
      <c r="DP92" s="239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40"/>
      <c r="EB92" s="238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  <c r="ES92" s="240"/>
      <c r="ET92" s="244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6"/>
    </row>
    <row r="93" spans="1:186" ht="15" customHeight="1">
      <c r="A93" s="211" t="s">
        <v>77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2"/>
      <c r="BZ93" s="65" t="s">
        <v>88</v>
      </c>
      <c r="CA93" s="66"/>
      <c r="CB93" s="66"/>
      <c r="CC93" s="66"/>
      <c r="CD93" s="66"/>
      <c r="CE93" s="66"/>
      <c r="CF93" s="66"/>
      <c r="CG93" s="97">
        <v>420</v>
      </c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250"/>
      <c r="CS93" s="250"/>
      <c r="CT93" s="250"/>
      <c r="CU93" s="250"/>
      <c r="CV93" s="250"/>
      <c r="CW93" s="250"/>
      <c r="CX93" s="250"/>
      <c r="CY93" s="250"/>
      <c r="CZ93" s="250"/>
      <c r="DA93" s="250"/>
      <c r="DB93" s="250"/>
      <c r="DC93" s="250"/>
      <c r="DD93" s="250"/>
      <c r="DE93" s="250"/>
      <c r="DF93" s="250"/>
      <c r="DG93" s="250"/>
      <c r="DH93" s="250"/>
      <c r="DI93" s="250"/>
      <c r="DJ93" s="250"/>
      <c r="DK93" s="250"/>
      <c r="DL93" s="250"/>
      <c r="DM93" s="250"/>
      <c r="DN93" s="250"/>
      <c r="DO93" s="250"/>
      <c r="DP93" s="250"/>
      <c r="DQ93" s="250"/>
      <c r="DR93" s="250"/>
      <c r="DS93" s="250"/>
      <c r="DT93" s="250"/>
      <c r="DU93" s="250"/>
      <c r="DV93" s="250"/>
      <c r="DW93" s="250"/>
      <c r="DX93" s="250"/>
      <c r="DY93" s="250"/>
      <c r="DZ93" s="250"/>
      <c r="EA93" s="250"/>
      <c r="EB93" s="250"/>
      <c r="EC93" s="250"/>
      <c r="ED93" s="250"/>
      <c r="EE93" s="250"/>
      <c r="EF93" s="250"/>
      <c r="EG93" s="250"/>
      <c r="EH93" s="250"/>
      <c r="EI93" s="250"/>
      <c r="EJ93" s="250"/>
      <c r="EK93" s="250"/>
      <c r="EL93" s="250"/>
      <c r="EM93" s="250"/>
      <c r="EN93" s="250"/>
      <c r="EO93" s="250"/>
      <c r="EP93" s="250"/>
      <c r="EQ93" s="250"/>
      <c r="ER93" s="250"/>
      <c r="ES93" s="250"/>
      <c r="ET93" s="233">
        <f>SUM(CR93:ES93)</f>
        <v>0</v>
      </c>
      <c r="EU93" s="233"/>
      <c r="EV93" s="233"/>
      <c r="EW93" s="233"/>
      <c r="EX93" s="233"/>
      <c r="EY93" s="233"/>
      <c r="EZ93" s="233"/>
      <c r="FA93" s="233"/>
      <c r="FB93" s="233"/>
      <c r="FC93" s="233"/>
      <c r="FD93" s="233"/>
      <c r="FE93" s="233"/>
      <c r="FF93" s="233"/>
      <c r="FG93" s="233"/>
      <c r="FH93" s="233"/>
      <c r="FI93" s="233"/>
      <c r="FJ93" s="233"/>
      <c r="FK93" s="234"/>
    </row>
    <row r="94" spans="1:186" ht="15" customHeight="1">
      <c r="A94" s="213" t="s">
        <v>72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4"/>
      <c r="BZ94" s="65" t="s">
        <v>89</v>
      </c>
      <c r="CA94" s="66"/>
      <c r="CB94" s="66"/>
      <c r="CC94" s="66"/>
      <c r="CD94" s="66"/>
      <c r="CE94" s="66"/>
      <c r="CF94" s="66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233">
        <f>CR95-CR97</f>
        <v>0</v>
      </c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>
        <f>DJ95-DJ97</f>
        <v>0</v>
      </c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33"/>
      <c r="DW94" s="233"/>
      <c r="DX94" s="233"/>
      <c r="DY94" s="233"/>
      <c r="DZ94" s="233"/>
      <c r="EA94" s="233"/>
      <c r="EB94" s="233">
        <f>EB95-EB97</f>
        <v>0</v>
      </c>
      <c r="EC94" s="233"/>
      <c r="ED94" s="233"/>
      <c r="EE94" s="233"/>
      <c r="EF94" s="233"/>
      <c r="EG94" s="233"/>
      <c r="EH94" s="233"/>
      <c r="EI94" s="233"/>
      <c r="EJ94" s="233"/>
      <c r="EK94" s="233"/>
      <c r="EL94" s="233"/>
      <c r="EM94" s="233"/>
      <c r="EN94" s="233"/>
      <c r="EO94" s="233"/>
      <c r="EP94" s="233"/>
      <c r="EQ94" s="233"/>
      <c r="ER94" s="233"/>
      <c r="ES94" s="233"/>
      <c r="ET94" s="233">
        <f>SUM(CR94:ES94)</f>
        <v>0</v>
      </c>
      <c r="EU94" s="233"/>
      <c r="EV94" s="233"/>
      <c r="EW94" s="233"/>
      <c r="EX94" s="233"/>
      <c r="EY94" s="233"/>
      <c r="EZ94" s="233"/>
      <c r="FA94" s="233"/>
      <c r="FB94" s="233"/>
      <c r="FC94" s="233"/>
      <c r="FD94" s="233"/>
      <c r="FE94" s="233"/>
      <c r="FF94" s="233"/>
      <c r="FG94" s="233"/>
      <c r="FH94" s="233"/>
      <c r="FI94" s="233"/>
      <c r="FJ94" s="233"/>
      <c r="FK94" s="234"/>
    </row>
    <row r="95" spans="1:186" ht="12" customHeight="1">
      <c r="A95" s="205" t="s">
        <v>23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6"/>
      <c r="BZ95" s="79" t="s">
        <v>90</v>
      </c>
      <c r="CA95" s="80"/>
      <c r="CB95" s="80"/>
      <c r="CC95" s="80"/>
      <c r="CD95" s="80"/>
      <c r="CE95" s="80"/>
      <c r="CF95" s="81"/>
      <c r="CG95" s="73">
        <v>330</v>
      </c>
      <c r="CH95" s="74"/>
      <c r="CI95" s="74"/>
      <c r="CJ95" s="74"/>
      <c r="CK95" s="74"/>
      <c r="CL95" s="74"/>
      <c r="CM95" s="74"/>
      <c r="CN95" s="74"/>
      <c r="CO95" s="74"/>
      <c r="CP95" s="74"/>
      <c r="CQ95" s="75"/>
      <c r="CR95" s="235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7"/>
      <c r="DJ95" s="235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36"/>
      <c r="DX95" s="236"/>
      <c r="DY95" s="236"/>
      <c r="DZ95" s="236"/>
      <c r="EA95" s="237"/>
      <c r="EB95" s="235"/>
      <c r="EC95" s="236"/>
      <c r="ED95" s="236"/>
      <c r="EE95" s="236"/>
      <c r="EF95" s="236"/>
      <c r="EG95" s="236"/>
      <c r="EH95" s="236"/>
      <c r="EI95" s="236"/>
      <c r="EJ95" s="236"/>
      <c r="EK95" s="236"/>
      <c r="EL95" s="236"/>
      <c r="EM95" s="236"/>
      <c r="EN95" s="236"/>
      <c r="EO95" s="236"/>
      <c r="EP95" s="236"/>
      <c r="EQ95" s="236"/>
      <c r="ER95" s="236"/>
      <c r="ES95" s="237"/>
      <c r="ET95" s="241">
        <f>SUM(CR95:ES96)</f>
        <v>0</v>
      </c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3"/>
    </row>
    <row r="96" spans="1:186" ht="12" customHeight="1">
      <c r="A96" s="209" t="s">
        <v>78</v>
      </c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10"/>
      <c r="BZ96" s="82"/>
      <c r="CA96" s="83"/>
      <c r="CB96" s="83"/>
      <c r="CC96" s="83"/>
      <c r="CD96" s="83"/>
      <c r="CE96" s="83"/>
      <c r="CF96" s="84"/>
      <c r="CG96" s="76"/>
      <c r="CH96" s="77"/>
      <c r="CI96" s="77"/>
      <c r="CJ96" s="77"/>
      <c r="CK96" s="77"/>
      <c r="CL96" s="77"/>
      <c r="CM96" s="77"/>
      <c r="CN96" s="77"/>
      <c r="CO96" s="77"/>
      <c r="CP96" s="77"/>
      <c r="CQ96" s="78"/>
      <c r="CR96" s="238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40"/>
      <c r="DJ96" s="238"/>
      <c r="DK96" s="239"/>
      <c r="DL96" s="239"/>
      <c r="DM96" s="239"/>
      <c r="DN96" s="239"/>
      <c r="DO96" s="239"/>
      <c r="DP96" s="239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40"/>
      <c r="EB96" s="238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  <c r="ES96" s="240"/>
      <c r="ET96" s="244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6"/>
    </row>
    <row r="97" spans="1:194" ht="15" customHeight="1">
      <c r="A97" s="211" t="s">
        <v>79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2"/>
      <c r="BZ97" s="65" t="s">
        <v>91</v>
      </c>
      <c r="CA97" s="66"/>
      <c r="CB97" s="66"/>
      <c r="CC97" s="66"/>
      <c r="CD97" s="66"/>
      <c r="CE97" s="66"/>
      <c r="CF97" s="66"/>
      <c r="CG97" s="97">
        <v>430</v>
      </c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250"/>
      <c r="CS97" s="250"/>
      <c r="CT97" s="250"/>
      <c r="CU97" s="250"/>
      <c r="CV97" s="250"/>
      <c r="CW97" s="250"/>
      <c r="CX97" s="250"/>
      <c r="CY97" s="250"/>
      <c r="CZ97" s="250"/>
      <c r="DA97" s="250"/>
      <c r="DB97" s="250"/>
      <c r="DC97" s="250"/>
      <c r="DD97" s="250"/>
      <c r="DE97" s="250"/>
      <c r="DF97" s="250"/>
      <c r="DG97" s="250"/>
      <c r="DH97" s="250"/>
      <c r="DI97" s="250"/>
      <c r="DJ97" s="250"/>
      <c r="DK97" s="250"/>
      <c r="DL97" s="250"/>
      <c r="DM97" s="250"/>
      <c r="DN97" s="250"/>
      <c r="DO97" s="250"/>
      <c r="DP97" s="250"/>
      <c r="DQ97" s="250"/>
      <c r="DR97" s="250"/>
      <c r="DS97" s="250"/>
      <c r="DT97" s="250"/>
      <c r="DU97" s="250"/>
      <c r="DV97" s="250"/>
      <c r="DW97" s="250"/>
      <c r="DX97" s="250"/>
      <c r="DY97" s="250"/>
      <c r="DZ97" s="250"/>
      <c r="EA97" s="250"/>
      <c r="EB97" s="250"/>
      <c r="EC97" s="250"/>
      <c r="ED97" s="250"/>
      <c r="EE97" s="250"/>
      <c r="EF97" s="250"/>
      <c r="EG97" s="250"/>
      <c r="EH97" s="250"/>
      <c r="EI97" s="250"/>
      <c r="EJ97" s="250"/>
      <c r="EK97" s="250"/>
      <c r="EL97" s="250"/>
      <c r="EM97" s="250"/>
      <c r="EN97" s="250"/>
      <c r="EO97" s="250"/>
      <c r="EP97" s="250"/>
      <c r="EQ97" s="250"/>
      <c r="ER97" s="250"/>
      <c r="ES97" s="250"/>
      <c r="ET97" s="233">
        <f>SUM(CR97:ES97)</f>
        <v>0</v>
      </c>
      <c r="EU97" s="233"/>
      <c r="EV97" s="233"/>
      <c r="EW97" s="233"/>
      <c r="EX97" s="233"/>
      <c r="EY97" s="233"/>
      <c r="EZ97" s="233"/>
      <c r="FA97" s="233"/>
      <c r="FB97" s="233"/>
      <c r="FC97" s="233"/>
      <c r="FD97" s="233"/>
      <c r="FE97" s="233"/>
      <c r="FF97" s="233"/>
      <c r="FG97" s="233"/>
      <c r="FH97" s="233"/>
      <c r="FI97" s="233"/>
      <c r="FJ97" s="233"/>
      <c r="FK97" s="234"/>
    </row>
    <row r="98" spans="1:194" ht="15" customHeight="1">
      <c r="A98" s="213" t="s">
        <v>80</v>
      </c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4"/>
      <c r="BZ98" s="65" t="s">
        <v>92</v>
      </c>
      <c r="CA98" s="66"/>
      <c r="CB98" s="66"/>
      <c r="CC98" s="66"/>
      <c r="CD98" s="66"/>
      <c r="CE98" s="66"/>
      <c r="CF98" s="66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233">
        <f>CR99-CR101</f>
        <v>-445</v>
      </c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>
        <f>DJ99-DJ101</f>
        <v>45515.989999999758</v>
      </c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33"/>
      <c r="DW98" s="233"/>
      <c r="DX98" s="233"/>
      <c r="DY98" s="233"/>
      <c r="DZ98" s="233"/>
      <c r="EA98" s="233"/>
      <c r="EB98" s="233">
        <f>EB99-EB101</f>
        <v>0</v>
      </c>
      <c r="EC98" s="233"/>
      <c r="ED98" s="233"/>
      <c r="EE98" s="233"/>
      <c r="EF98" s="233"/>
      <c r="EG98" s="233"/>
      <c r="EH98" s="233"/>
      <c r="EI98" s="233"/>
      <c r="EJ98" s="233"/>
      <c r="EK98" s="233"/>
      <c r="EL98" s="233"/>
      <c r="EM98" s="233"/>
      <c r="EN98" s="233"/>
      <c r="EO98" s="233"/>
      <c r="EP98" s="233"/>
      <c r="EQ98" s="233"/>
      <c r="ER98" s="233"/>
      <c r="ES98" s="233"/>
      <c r="ET98" s="233">
        <f>SUM(CR98:ES98)</f>
        <v>45070.989999999758</v>
      </c>
      <c r="EU98" s="233"/>
      <c r="EV98" s="233"/>
      <c r="EW98" s="233"/>
      <c r="EX98" s="233"/>
      <c r="EY98" s="233"/>
      <c r="EZ98" s="233"/>
      <c r="FA98" s="233"/>
      <c r="FB98" s="233"/>
      <c r="FC98" s="233"/>
      <c r="FD98" s="233"/>
      <c r="FE98" s="233"/>
      <c r="FF98" s="233"/>
      <c r="FG98" s="233"/>
      <c r="FH98" s="233"/>
      <c r="FI98" s="233"/>
      <c r="FJ98" s="233"/>
      <c r="FK98" s="234"/>
    </row>
    <row r="99" spans="1:194" ht="12" customHeight="1">
      <c r="A99" s="205" t="s">
        <v>23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6"/>
      <c r="BZ99" s="79" t="s">
        <v>93</v>
      </c>
      <c r="CA99" s="80"/>
      <c r="CB99" s="80"/>
      <c r="CC99" s="80"/>
      <c r="CD99" s="80"/>
      <c r="CE99" s="80"/>
      <c r="CF99" s="81"/>
      <c r="CG99" s="73">
        <v>340</v>
      </c>
      <c r="CH99" s="74"/>
      <c r="CI99" s="74"/>
      <c r="CJ99" s="74"/>
      <c r="CK99" s="74"/>
      <c r="CL99" s="74"/>
      <c r="CM99" s="74"/>
      <c r="CN99" s="74"/>
      <c r="CO99" s="74"/>
      <c r="CP99" s="74"/>
      <c r="CQ99" s="75"/>
      <c r="CR99" s="235">
        <v>103650</v>
      </c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7"/>
      <c r="DJ99" s="235">
        <v>2851898.01</v>
      </c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36"/>
      <c r="DX99" s="236"/>
      <c r="DY99" s="236"/>
      <c r="DZ99" s="236"/>
      <c r="EA99" s="237"/>
      <c r="EB99" s="235"/>
      <c r="EC99" s="236"/>
      <c r="ED99" s="236"/>
      <c r="EE99" s="236"/>
      <c r="EF99" s="236"/>
      <c r="EG99" s="236"/>
      <c r="EH99" s="236"/>
      <c r="EI99" s="236"/>
      <c r="EJ99" s="236"/>
      <c r="EK99" s="236"/>
      <c r="EL99" s="236"/>
      <c r="EM99" s="236"/>
      <c r="EN99" s="236"/>
      <c r="EO99" s="236"/>
      <c r="EP99" s="236"/>
      <c r="EQ99" s="236"/>
      <c r="ER99" s="236"/>
      <c r="ES99" s="237"/>
      <c r="ET99" s="241">
        <f>SUM(CR99:ES100)</f>
        <v>2955548.01</v>
      </c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3"/>
    </row>
    <row r="100" spans="1:194" ht="12" customHeight="1">
      <c r="A100" s="209" t="s">
        <v>81</v>
      </c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10"/>
      <c r="BZ100" s="82"/>
      <c r="CA100" s="83"/>
      <c r="CB100" s="83"/>
      <c r="CC100" s="83"/>
      <c r="CD100" s="83"/>
      <c r="CE100" s="83"/>
      <c r="CF100" s="84"/>
      <c r="CG100" s="76"/>
      <c r="CH100" s="77"/>
      <c r="CI100" s="77"/>
      <c r="CJ100" s="77"/>
      <c r="CK100" s="77"/>
      <c r="CL100" s="77"/>
      <c r="CM100" s="77"/>
      <c r="CN100" s="77"/>
      <c r="CO100" s="77"/>
      <c r="CP100" s="77"/>
      <c r="CQ100" s="78"/>
      <c r="CR100" s="238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40"/>
      <c r="DJ100" s="238"/>
      <c r="DK100" s="239"/>
      <c r="DL100" s="239"/>
      <c r="DM100" s="239"/>
      <c r="DN100" s="239"/>
      <c r="DO100" s="239"/>
      <c r="DP100" s="239"/>
      <c r="DQ100" s="239"/>
      <c r="DR100" s="239"/>
      <c r="DS100" s="239"/>
      <c r="DT100" s="239"/>
      <c r="DU100" s="239"/>
      <c r="DV100" s="239"/>
      <c r="DW100" s="239"/>
      <c r="DX100" s="239"/>
      <c r="DY100" s="239"/>
      <c r="DZ100" s="239"/>
      <c r="EA100" s="240"/>
      <c r="EB100" s="238"/>
      <c r="EC100" s="239"/>
      <c r="ED100" s="239"/>
      <c r="EE100" s="239"/>
      <c r="EF100" s="239"/>
      <c r="EG100" s="239"/>
      <c r="EH100" s="239"/>
      <c r="EI100" s="239"/>
      <c r="EJ100" s="239"/>
      <c r="EK100" s="239"/>
      <c r="EL100" s="239"/>
      <c r="EM100" s="239"/>
      <c r="EN100" s="239"/>
      <c r="EO100" s="239"/>
      <c r="EP100" s="239"/>
      <c r="EQ100" s="239"/>
      <c r="ER100" s="239"/>
      <c r="ES100" s="240"/>
      <c r="ET100" s="244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6"/>
    </row>
    <row r="101" spans="1:194" ht="15" customHeight="1">
      <c r="A101" s="211" t="s">
        <v>82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2"/>
      <c r="BZ101" s="65" t="s">
        <v>94</v>
      </c>
      <c r="CA101" s="66"/>
      <c r="CB101" s="66"/>
      <c r="CC101" s="66"/>
      <c r="CD101" s="66"/>
      <c r="CE101" s="66"/>
      <c r="CF101" s="66"/>
      <c r="CG101" s="97">
        <v>440</v>
      </c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250">
        <v>104095</v>
      </c>
      <c r="CS101" s="250"/>
      <c r="CT101" s="250"/>
      <c r="CU101" s="250"/>
      <c r="CV101" s="250"/>
      <c r="CW101" s="250"/>
      <c r="CX101" s="250"/>
      <c r="CY101" s="250"/>
      <c r="CZ101" s="250"/>
      <c r="DA101" s="250"/>
      <c r="DB101" s="250"/>
      <c r="DC101" s="250"/>
      <c r="DD101" s="250"/>
      <c r="DE101" s="250"/>
      <c r="DF101" s="250"/>
      <c r="DG101" s="250"/>
      <c r="DH101" s="250"/>
      <c r="DI101" s="250"/>
      <c r="DJ101" s="250">
        <v>2806382.02</v>
      </c>
      <c r="DK101" s="250"/>
      <c r="DL101" s="250"/>
      <c r="DM101" s="250"/>
      <c r="DN101" s="250"/>
      <c r="DO101" s="250"/>
      <c r="DP101" s="250"/>
      <c r="DQ101" s="250"/>
      <c r="DR101" s="250"/>
      <c r="DS101" s="250"/>
      <c r="DT101" s="250"/>
      <c r="DU101" s="250"/>
      <c r="DV101" s="250"/>
      <c r="DW101" s="250"/>
      <c r="DX101" s="250"/>
      <c r="DY101" s="250"/>
      <c r="DZ101" s="250"/>
      <c r="EA101" s="250"/>
      <c r="EB101" s="250"/>
      <c r="EC101" s="250"/>
      <c r="ED101" s="250"/>
      <c r="EE101" s="250"/>
      <c r="EF101" s="250"/>
      <c r="EG101" s="250"/>
      <c r="EH101" s="250"/>
      <c r="EI101" s="250"/>
      <c r="EJ101" s="250"/>
      <c r="EK101" s="250"/>
      <c r="EL101" s="250"/>
      <c r="EM101" s="250"/>
      <c r="EN101" s="250"/>
      <c r="EO101" s="250"/>
      <c r="EP101" s="250"/>
      <c r="EQ101" s="250"/>
      <c r="ER101" s="250"/>
      <c r="ES101" s="250"/>
      <c r="ET101" s="233">
        <f>SUM(CR101:ES101)</f>
        <v>2910477.02</v>
      </c>
      <c r="EU101" s="233"/>
      <c r="EV101" s="233"/>
      <c r="EW101" s="233"/>
      <c r="EX101" s="233"/>
      <c r="EY101" s="233"/>
      <c r="EZ101" s="233"/>
      <c r="FA101" s="233"/>
      <c r="FB101" s="233"/>
      <c r="FC101" s="233"/>
      <c r="FD101" s="233"/>
      <c r="FE101" s="233"/>
      <c r="FF101" s="233"/>
      <c r="FG101" s="233"/>
      <c r="FH101" s="233"/>
      <c r="FI101" s="233"/>
      <c r="FJ101" s="233"/>
      <c r="FK101" s="234"/>
    </row>
    <row r="102" spans="1:194" ht="15" customHeight="1">
      <c r="A102" s="213" t="s">
        <v>202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4"/>
      <c r="BZ102" s="65" t="s">
        <v>203</v>
      </c>
      <c r="CA102" s="66"/>
      <c r="CB102" s="66"/>
      <c r="CC102" s="66"/>
      <c r="CD102" s="66"/>
      <c r="CE102" s="66"/>
      <c r="CF102" s="66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233">
        <f>CR103-CR105</f>
        <v>0</v>
      </c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>
        <f>DJ103-DJ105</f>
        <v>0</v>
      </c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33"/>
      <c r="DW102" s="233"/>
      <c r="DX102" s="233"/>
      <c r="DY102" s="233"/>
      <c r="DZ102" s="233"/>
      <c r="EA102" s="233"/>
      <c r="EB102" s="233">
        <f>EB103-EB105</f>
        <v>0</v>
      </c>
      <c r="EC102" s="233"/>
      <c r="ED102" s="233"/>
      <c r="EE102" s="233"/>
      <c r="EF102" s="233"/>
      <c r="EG102" s="233"/>
      <c r="EH102" s="233"/>
      <c r="EI102" s="233"/>
      <c r="EJ102" s="233"/>
      <c r="EK102" s="233"/>
      <c r="EL102" s="233"/>
      <c r="EM102" s="233"/>
      <c r="EN102" s="233"/>
      <c r="EO102" s="233"/>
      <c r="EP102" s="233"/>
      <c r="EQ102" s="233"/>
      <c r="ER102" s="233"/>
      <c r="ES102" s="233"/>
      <c r="ET102" s="233">
        <f>SUM(CR102:ES102)</f>
        <v>0</v>
      </c>
      <c r="EU102" s="233"/>
      <c r="EV102" s="233"/>
      <c r="EW102" s="233"/>
      <c r="EX102" s="233"/>
      <c r="EY102" s="233"/>
      <c r="EZ102" s="233"/>
      <c r="FA102" s="233"/>
      <c r="FB102" s="233"/>
      <c r="FC102" s="233"/>
      <c r="FD102" s="233"/>
      <c r="FE102" s="233"/>
      <c r="FF102" s="233"/>
      <c r="FG102" s="233"/>
      <c r="FH102" s="233"/>
      <c r="FI102" s="233"/>
      <c r="FJ102" s="233"/>
      <c r="FK102" s="234"/>
    </row>
    <row r="103" spans="1:194" ht="12" customHeight="1">
      <c r="A103" s="205" t="s">
        <v>23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6"/>
      <c r="BZ103" s="79" t="s">
        <v>206</v>
      </c>
      <c r="CA103" s="80"/>
      <c r="CB103" s="80"/>
      <c r="CC103" s="80"/>
      <c r="CD103" s="80"/>
      <c r="CE103" s="80"/>
      <c r="CF103" s="81"/>
      <c r="CG103" s="73" t="s">
        <v>208</v>
      </c>
      <c r="CH103" s="74"/>
      <c r="CI103" s="74"/>
      <c r="CJ103" s="74"/>
      <c r="CK103" s="74"/>
      <c r="CL103" s="74"/>
      <c r="CM103" s="74"/>
      <c r="CN103" s="74"/>
      <c r="CO103" s="74"/>
      <c r="CP103" s="74"/>
      <c r="CQ103" s="75"/>
      <c r="CR103" s="235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7"/>
      <c r="DJ103" s="235">
        <v>2044541.22</v>
      </c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36"/>
      <c r="DW103" s="236"/>
      <c r="DX103" s="236"/>
      <c r="DY103" s="236"/>
      <c r="DZ103" s="236"/>
      <c r="EA103" s="237"/>
      <c r="EB103" s="235"/>
      <c r="EC103" s="236"/>
      <c r="ED103" s="236"/>
      <c r="EE103" s="236"/>
      <c r="EF103" s="236"/>
      <c r="EG103" s="236"/>
      <c r="EH103" s="236"/>
      <c r="EI103" s="236"/>
      <c r="EJ103" s="236"/>
      <c r="EK103" s="236"/>
      <c r="EL103" s="236"/>
      <c r="EM103" s="236"/>
      <c r="EN103" s="236"/>
      <c r="EO103" s="236"/>
      <c r="EP103" s="236"/>
      <c r="EQ103" s="236"/>
      <c r="ER103" s="236"/>
      <c r="ES103" s="237"/>
      <c r="ET103" s="241">
        <f>SUM(CR103:ES104)</f>
        <v>2044541.22</v>
      </c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3"/>
    </row>
    <row r="104" spans="1:194" ht="12" customHeight="1">
      <c r="A104" s="209" t="s">
        <v>204</v>
      </c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10"/>
      <c r="BZ104" s="82"/>
      <c r="CA104" s="83"/>
      <c r="CB104" s="83"/>
      <c r="CC104" s="83"/>
      <c r="CD104" s="83"/>
      <c r="CE104" s="83"/>
      <c r="CF104" s="84"/>
      <c r="CG104" s="76"/>
      <c r="CH104" s="77"/>
      <c r="CI104" s="77"/>
      <c r="CJ104" s="77"/>
      <c r="CK104" s="77"/>
      <c r="CL104" s="77"/>
      <c r="CM104" s="77"/>
      <c r="CN104" s="77"/>
      <c r="CO104" s="77"/>
      <c r="CP104" s="77"/>
      <c r="CQ104" s="78"/>
      <c r="CR104" s="238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40"/>
      <c r="DJ104" s="238"/>
      <c r="DK104" s="239"/>
      <c r="DL104" s="239"/>
      <c r="DM104" s="239"/>
      <c r="DN104" s="239"/>
      <c r="DO104" s="239"/>
      <c r="DP104" s="239"/>
      <c r="DQ104" s="239"/>
      <c r="DR104" s="239"/>
      <c r="DS104" s="239"/>
      <c r="DT104" s="239"/>
      <c r="DU104" s="239"/>
      <c r="DV104" s="239"/>
      <c r="DW104" s="239"/>
      <c r="DX104" s="239"/>
      <c r="DY104" s="239"/>
      <c r="DZ104" s="239"/>
      <c r="EA104" s="240"/>
      <c r="EB104" s="238"/>
      <c r="EC104" s="239"/>
      <c r="ED104" s="239"/>
      <c r="EE104" s="239"/>
      <c r="EF104" s="239"/>
      <c r="EG104" s="239"/>
      <c r="EH104" s="239"/>
      <c r="EI104" s="239"/>
      <c r="EJ104" s="239"/>
      <c r="EK104" s="239"/>
      <c r="EL104" s="239"/>
      <c r="EM104" s="239"/>
      <c r="EN104" s="239"/>
      <c r="EO104" s="239"/>
      <c r="EP104" s="239"/>
      <c r="EQ104" s="239"/>
      <c r="ER104" s="239"/>
      <c r="ES104" s="240"/>
      <c r="ET104" s="244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6"/>
    </row>
    <row r="105" spans="1:194" ht="15" customHeight="1">
      <c r="A105" s="211" t="s">
        <v>205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2"/>
      <c r="BZ105" s="65" t="s">
        <v>207</v>
      </c>
      <c r="CA105" s="66"/>
      <c r="CB105" s="66"/>
      <c r="CC105" s="66"/>
      <c r="CD105" s="66"/>
      <c r="CE105" s="66"/>
      <c r="CF105" s="66"/>
      <c r="CG105" s="97" t="s">
        <v>208</v>
      </c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250"/>
      <c r="CS105" s="250"/>
      <c r="CT105" s="250"/>
      <c r="CU105" s="250"/>
      <c r="CV105" s="250"/>
      <c r="CW105" s="250"/>
      <c r="CX105" s="250"/>
      <c r="CY105" s="250"/>
      <c r="CZ105" s="250"/>
      <c r="DA105" s="250"/>
      <c r="DB105" s="250"/>
      <c r="DC105" s="250"/>
      <c r="DD105" s="250"/>
      <c r="DE105" s="250"/>
      <c r="DF105" s="250"/>
      <c r="DG105" s="250"/>
      <c r="DH105" s="250"/>
      <c r="DI105" s="250"/>
      <c r="DJ105" s="250">
        <v>2044541.22</v>
      </c>
      <c r="DK105" s="250"/>
      <c r="DL105" s="250"/>
      <c r="DM105" s="250"/>
      <c r="DN105" s="250"/>
      <c r="DO105" s="250"/>
      <c r="DP105" s="250"/>
      <c r="DQ105" s="250"/>
      <c r="DR105" s="250"/>
      <c r="DS105" s="250"/>
      <c r="DT105" s="250"/>
      <c r="DU105" s="250"/>
      <c r="DV105" s="250"/>
      <c r="DW105" s="250"/>
      <c r="DX105" s="250"/>
      <c r="DY105" s="250"/>
      <c r="DZ105" s="250"/>
      <c r="EA105" s="250"/>
      <c r="EB105" s="250"/>
      <c r="EC105" s="250"/>
      <c r="ED105" s="250"/>
      <c r="EE105" s="250"/>
      <c r="EF105" s="250"/>
      <c r="EG105" s="250"/>
      <c r="EH105" s="250"/>
      <c r="EI105" s="250"/>
      <c r="EJ105" s="250"/>
      <c r="EK105" s="250"/>
      <c r="EL105" s="250"/>
      <c r="EM105" s="250"/>
      <c r="EN105" s="250"/>
      <c r="EO105" s="250"/>
      <c r="EP105" s="250"/>
      <c r="EQ105" s="250"/>
      <c r="ER105" s="250"/>
      <c r="ES105" s="250"/>
      <c r="ET105" s="233">
        <f>SUM(CR105:ES105)</f>
        <v>2044541.22</v>
      </c>
      <c r="EU105" s="233"/>
      <c r="EV105" s="233"/>
      <c r="EW105" s="233"/>
      <c r="EX105" s="233"/>
      <c r="EY105" s="233"/>
      <c r="EZ105" s="233"/>
      <c r="FA105" s="233"/>
      <c r="FB105" s="233"/>
      <c r="FC105" s="233"/>
      <c r="FD105" s="233"/>
      <c r="FE105" s="233"/>
      <c r="FF105" s="233"/>
      <c r="FG105" s="233"/>
      <c r="FH105" s="233"/>
      <c r="FI105" s="233"/>
      <c r="FJ105" s="233"/>
      <c r="FK105" s="234"/>
    </row>
    <row r="106" spans="1:194" ht="15" customHeight="1">
      <c r="FJ106" s="42"/>
      <c r="FK106" s="41" t="s">
        <v>164</v>
      </c>
    </row>
    <row r="107" spans="1:194" s="12" customFormat="1" ht="33" customHeight="1">
      <c r="A107" s="161" t="s">
        <v>136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 t="s">
        <v>137</v>
      </c>
      <c r="CA107" s="123"/>
      <c r="CB107" s="123"/>
      <c r="CC107" s="123"/>
      <c r="CD107" s="123"/>
      <c r="CE107" s="123"/>
      <c r="CF107" s="123"/>
      <c r="CG107" s="123" t="s">
        <v>173</v>
      </c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253" t="s">
        <v>174</v>
      </c>
      <c r="CS107" s="253"/>
      <c r="CT107" s="253"/>
      <c r="CU107" s="253"/>
      <c r="CV107" s="253"/>
      <c r="CW107" s="253"/>
      <c r="CX107" s="253"/>
      <c r="CY107" s="253"/>
      <c r="CZ107" s="253"/>
      <c r="DA107" s="253"/>
      <c r="DB107" s="253"/>
      <c r="DC107" s="253"/>
      <c r="DD107" s="253"/>
      <c r="DE107" s="253"/>
      <c r="DF107" s="253"/>
      <c r="DG107" s="253"/>
      <c r="DH107" s="253"/>
      <c r="DI107" s="253"/>
      <c r="DJ107" s="253" t="s">
        <v>175</v>
      </c>
      <c r="DK107" s="253"/>
      <c r="DL107" s="253"/>
      <c r="DM107" s="253"/>
      <c r="DN107" s="253"/>
      <c r="DO107" s="253"/>
      <c r="DP107" s="253"/>
      <c r="DQ107" s="253"/>
      <c r="DR107" s="253"/>
      <c r="DS107" s="253"/>
      <c r="DT107" s="253"/>
      <c r="DU107" s="253"/>
      <c r="DV107" s="253"/>
      <c r="DW107" s="253"/>
      <c r="DX107" s="253"/>
      <c r="DY107" s="253"/>
      <c r="DZ107" s="253"/>
      <c r="EA107" s="253"/>
      <c r="EB107" s="253" t="s">
        <v>2</v>
      </c>
      <c r="EC107" s="253"/>
      <c r="ED107" s="253"/>
      <c r="EE107" s="253"/>
      <c r="EF107" s="253"/>
      <c r="EG107" s="253"/>
      <c r="EH107" s="253"/>
      <c r="EI107" s="253"/>
      <c r="EJ107" s="253"/>
      <c r="EK107" s="253"/>
      <c r="EL107" s="253"/>
      <c r="EM107" s="253"/>
      <c r="EN107" s="253"/>
      <c r="EO107" s="253"/>
      <c r="EP107" s="253"/>
      <c r="EQ107" s="253"/>
      <c r="ER107" s="253"/>
      <c r="ES107" s="253"/>
      <c r="ET107" s="253" t="s">
        <v>1</v>
      </c>
      <c r="EU107" s="253"/>
      <c r="EV107" s="253"/>
      <c r="EW107" s="253"/>
      <c r="EX107" s="253"/>
      <c r="EY107" s="253"/>
      <c r="EZ107" s="253"/>
      <c r="FA107" s="253"/>
      <c r="FB107" s="253"/>
      <c r="FC107" s="253"/>
      <c r="FD107" s="253"/>
      <c r="FE107" s="253"/>
      <c r="FF107" s="253"/>
      <c r="FG107" s="253"/>
      <c r="FH107" s="253"/>
      <c r="FI107" s="253"/>
      <c r="FJ107" s="253"/>
      <c r="FK107" s="256"/>
      <c r="FL107" s="39"/>
      <c r="FM107" s="39"/>
      <c r="FN107" s="39"/>
    </row>
    <row r="108" spans="1:194" s="13" customFormat="1" ht="12" customHeight="1" thickBot="1">
      <c r="A108" s="158">
        <v>1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98">
        <v>2</v>
      </c>
      <c r="CA108" s="98"/>
      <c r="CB108" s="98"/>
      <c r="CC108" s="98"/>
      <c r="CD108" s="98"/>
      <c r="CE108" s="98"/>
      <c r="CF108" s="98"/>
      <c r="CG108" s="98">
        <v>3</v>
      </c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255">
        <v>4</v>
      </c>
      <c r="CS108" s="255"/>
      <c r="CT108" s="255"/>
      <c r="CU108" s="255"/>
      <c r="CV108" s="255"/>
      <c r="CW108" s="255"/>
      <c r="CX108" s="2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>
        <v>5</v>
      </c>
      <c r="DK108" s="255"/>
      <c r="DL108" s="255"/>
      <c r="DM108" s="255"/>
      <c r="DN108" s="255"/>
      <c r="DO108" s="255"/>
      <c r="DP108" s="255"/>
      <c r="DQ108" s="255"/>
      <c r="DR108" s="255"/>
      <c r="DS108" s="255"/>
      <c r="DT108" s="255"/>
      <c r="DU108" s="255"/>
      <c r="DV108" s="255"/>
      <c r="DW108" s="255"/>
      <c r="DX108" s="255"/>
      <c r="DY108" s="255"/>
      <c r="DZ108" s="255"/>
      <c r="EA108" s="255"/>
      <c r="EB108" s="255">
        <v>6</v>
      </c>
      <c r="EC108" s="255"/>
      <c r="ED108" s="255"/>
      <c r="EE108" s="255"/>
      <c r="EF108" s="255"/>
      <c r="EG108" s="255"/>
      <c r="EH108" s="255"/>
      <c r="EI108" s="255"/>
      <c r="EJ108" s="255"/>
      <c r="EK108" s="255"/>
      <c r="EL108" s="255"/>
      <c r="EM108" s="255"/>
      <c r="EN108" s="255"/>
      <c r="EO108" s="255"/>
      <c r="EP108" s="255"/>
      <c r="EQ108" s="255"/>
      <c r="ER108" s="255"/>
      <c r="ES108" s="255"/>
      <c r="ET108" s="255">
        <v>7</v>
      </c>
      <c r="EU108" s="255"/>
      <c r="EV108" s="255"/>
      <c r="EW108" s="255"/>
      <c r="EX108" s="255"/>
      <c r="EY108" s="255"/>
      <c r="EZ108" s="255"/>
      <c r="FA108" s="255"/>
      <c r="FB108" s="255"/>
      <c r="FC108" s="255"/>
      <c r="FD108" s="255"/>
      <c r="FE108" s="255"/>
      <c r="FF108" s="255"/>
      <c r="FG108" s="255"/>
      <c r="FH108" s="255"/>
      <c r="FI108" s="255"/>
      <c r="FJ108" s="255"/>
      <c r="FK108" s="269"/>
      <c r="FL108" s="40"/>
      <c r="FM108" s="40"/>
      <c r="FN108" s="40"/>
    </row>
    <row r="109" spans="1:194" ht="25.5" customHeight="1">
      <c r="A109" s="207" t="s">
        <v>98</v>
      </c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8"/>
      <c r="BZ109" s="138" t="s">
        <v>95</v>
      </c>
      <c r="CA109" s="139"/>
      <c r="CB109" s="139"/>
      <c r="CC109" s="139"/>
      <c r="CD109" s="139"/>
      <c r="CE109" s="139"/>
      <c r="CF109" s="139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254">
        <f>CR110-CR138</f>
        <v>-35949.200000000012</v>
      </c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>
        <f>DJ110-DJ138</f>
        <v>7152862.5</v>
      </c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>
        <f>EB110-EB138</f>
        <v>0</v>
      </c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>
        <f>SUM(CR109:ES109)</f>
        <v>7116913.2999999998</v>
      </c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  <c r="FF109" s="254"/>
      <c r="FG109" s="254"/>
      <c r="FH109" s="254"/>
      <c r="FI109" s="254"/>
      <c r="FJ109" s="254"/>
      <c r="FK109" s="270"/>
    </row>
    <row r="110" spans="1:194" ht="23.25" customHeight="1">
      <c r="A110" s="124" t="s">
        <v>235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5"/>
      <c r="BZ110" s="65" t="s">
        <v>101</v>
      </c>
      <c r="CA110" s="66"/>
      <c r="CB110" s="66"/>
      <c r="CC110" s="66"/>
      <c r="CD110" s="66"/>
      <c r="CE110" s="66"/>
      <c r="CF110" s="66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233">
        <f>CR111+CR115+CR119+CR123+CR127+CR131</f>
        <v>-80023.200000000012</v>
      </c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>
        <f>DJ111+DJ115+DJ119+DJ123+DJ127+DJ131</f>
        <v>6731783.6400000006</v>
      </c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33"/>
      <c r="DW110" s="233"/>
      <c r="DX110" s="233"/>
      <c r="DY110" s="233"/>
      <c r="DZ110" s="233"/>
      <c r="EA110" s="233"/>
      <c r="EB110" s="233">
        <f>EB111+EB115+EB119+EB123+EB127+EB131</f>
        <v>0</v>
      </c>
      <c r="EC110" s="233"/>
      <c r="ED110" s="233"/>
      <c r="EE110" s="233"/>
      <c r="EF110" s="233"/>
      <c r="EG110" s="233"/>
      <c r="EH110" s="233"/>
      <c r="EI110" s="233"/>
      <c r="EJ110" s="233"/>
      <c r="EK110" s="233"/>
      <c r="EL110" s="233"/>
      <c r="EM110" s="233"/>
      <c r="EN110" s="233"/>
      <c r="EO110" s="233"/>
      <c r="EP110" s="233"/>
      <c r="EQ110" s="233"/>
      <c r="ER110" s="233"/>
      <c r="ES110" s="233"/>
      <c r="ET110" s="233">
        <f>SUM(CR110:ES110)</f>
        <v>6651760.4400000004</v>
      </c>
      <c r="EU110" s="233"/>
      <c r="EV110" s="233"/>
      <c r="EW110" s="233"/>
      <c r="EX110" s="233"/>
      <c r="EY110" s="233"/>
      <c r="EZ110" s="233"/>
      <c r="FA110" s="233"/>
      <c r="FB110" s="233"/>
      <c r="FC110" s="233"/>
      <c r="FD110" s="233"/>
      <c r="FE110" s="233"/>
      <c r="FF110" s="233"/>
      <c r="FG110" s="233"/>
      <c r="FH110" s="233"/>
      <c r="FI110" s="233"/>
      <c r="FJ110" s="233"/>
      <c r="FK110" s="234"/>
      <c r="FM110" s="229"/>
      <c r="FN110" s="229"/>
      <c r="FO110" s="229"/>
      <c r="FP110" s="229"/>
      <c r="FQ110" s="229"/>
      <c r="FR110" s="229"/>
      <c r="FS110" s="229"/>
      <c r="FT110" s="229"/>
      <c r="FU110" s="229"/>
      <c r="FV110" s="229"/>
      <c r="FW110" s="229"/>
      <c r="FX110" s="229"/>
      <c r="FY110" s="229"/>
      <c r="FZ110" s="47"/>
      <c r="GA110" s="229"/>
      <c r="GB110" s="229"/>
      <c r="GC110" s="229"/>
      <c r="GD110" s="229"/>
      <c r="GE110" s="229"/>
      <c r="GF110" s="229"/>
      <c r="GG110" s="229"/>
      <c r="GH110" s="229"/>
      <c r="GI110" s="229"/>
      <c r="GJ110" s="229"/>
      <c r="GK110" s="229"/>
      <c r="GL110" s="229"/>
    </row>
    <row r="111" spans="1:194" ht="15" customHeight="1">
      <c r="A111" s="126" t="s">
        <v>209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7"/>
      <c r="BZ111" s="65" t="s">
        <v>102</v>
      </c>
      <c r="CA111" s="66"/>
      <c r="CB111" s="66"/>
      <c r="CC111" s="66"/>
      <c r="CD111" s="66"/>
      <c r="CE111" s="66"/>
      <c r="CF111" s="66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233">
        <f>CR112-CR114</f>
        <v>0</v>
      </c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3"/>
      <c r="DD111" s="233"/>
      <c r="DE111" s="233"/>
      <c r="DF111" s="233"/>
      <c r="DG111" s="233"/>
      <c r="DH111" s="233"/>
      <c r="DI111" s="233"/>
      <c r="DJ111" s="233">
        <f>DJ112-DJ114</f>
        <v>-79239.54999999702</v>
      </c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33"/>
      <c r="DW111" s="233"/>
      <c r="DX111" s="233"/>
      <c r="DY111" s="233"/>
      <c r="DZ111" s="233"/>
      <c r="EA111" s="233"/>
      <c r="EB111" s="233">
        <f>EB112-EB114</f>
        <v>0</v>
      </c>
      <c r="EC111" s="233"/>
      <c r="ED111" s="233"/>
      <c r="EE111" s="233"/>
      <c r="EF111" s="233"/>
      <c r="EG111" s="233"/>
      <c r="EH111" s="233"/>
      <c r="EI111" s="233"/>
      <c r="EJ111" s="233"/>
      <c r="EK111" s="233"/>
      <c r="EL111" s="233"/>
      <c r="EM111" s="233"/>
      <c r="EN111" s="233"/>
      <c r="EO111" s="233"/>
      <c r="EP111" s="233"/>
      <c r="EQ111" s="233"/>
      <c r="ER111" s="233"/>
      <c r="ES111" s="233"/>
      <c r="ET111" s="233">
        <f>SUM(CR111:ES111)</f>
        <v>-79239.54999999702</v>
      </c>
      <c r="EU111" s="233"/>
      <c r="EV111" s="233"/>
      <c r="EW111" s="233"/>
      <c r="EX111" s="233"/>
      <c r="EY111" s="233"/>
      <c r="EZ111" s="233"/>
      <c r="FA111" s="233"/>
      <c r="FB111" s="233"/>
      <c r="FC111" s="233"/>
      <c r="FD111" s="233"/>
      <c r="FE111" s="233"/>
      <c r="FF111" s="233"/>
      <c r="FG111" s="233"/>
      <c r="FH111" s="233"/>
      <c r="FI111" s="233"/>
      <c r="FJ111" s="233"/>
      <c r="FK111" s="234"/>
      <c r="FM111" s="32" t="s">
        <v>258</v>
      </c>
    </row>
    <row r="112" spans="1:194" ht="12" customHeight="1">
      <c r="A112" s="128" t="s">
        <v>23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9"/>
      <c r="BZ112" s="79" t="s">
        <v>103</v>
      </c>
      <c r="CA112" s="80"/>
      <c r="CB112" s="80"/>
      <c r="CC112" s="80"/>
      <c r="CD112" s="80"/>
      <c r="CE112" s="80"/>
      <c r="CF112" s="81"/>
      <c r="CG112" s="73">
        <v>510</v>
      </c>
      <c r="CH112" s="74"/>
      <c r="CI112" s="74"/>
      <c r="CJ112" s="74"/>
      <c r="CK112" s="74"/>
      <c r="CL112" s="74"/>
      <c r="CM112" s="74"/>
      <c r="CN112" s="74"/>
      <c r="CO112" s="74"/>
      <c r="CP112" s="74"/>
      <c r="CQ112" s="75"/>
      <c r="CR112" s="235">
        <v>209990.6</v>
      </c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7"/>
      <c r="DJ112" s="235">
        <v>24760461.010000002</v>
      </c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36"/>
      <c r="DX112" s="236"/>
      <c r="DY112" s="236"/>
      <c r="DZ112" s="236"/>
      <c r="EA112" s="237"/>
      <c r="EB112" s="235"/>
      <c r="EC112" s="236"/>
      <c r="ED112" s="236"/>
      <c r="EE112" s="236"/>
      <c r="EF112" s="236"/>
      <c r="EG112" s="236"/>
      <c r="EH112" s="236"/>
      <c r="EI112" s="236"/>
      <c r="EJ112" s="236"/>
      <c r="EK112" s="236"/>
      <c r="EL112" s="236"/>
      <c r="EM112" s="236"/>
      <c r="EN112" s="236"/>
      <c r="EO112" s="236"/>
      <c r="EP112" s="236"/>
      <c r="EQ112" s="236"/>
      <c r="ER112" s="236"/>
      <c r="ES112" s="237"/>
      <c r="ET112" s="241">
        <f>SUM(CR112:ES113)</f>
        <v>24970451.610000003</v>
      </c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3"/>
    </row>
    <row r="113" spans="1:194" ht="12" customHeight="1">
      <c r="A113" s="196" t="s">
        <v>210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7"/>
      <c r="BZ113" s="82"/>
      <c r="CA113" s="83"/>
      <c r="CB113" s="83"/>
      <c r="CC113" s="83"/>
      <c r="CD113" s="83"/>
      <c r="CE113" s="83"/>
      <c r="CF113" s="84"/>
      <c r="CG113" s="76"/>
      <c r="CH113" s="77"/>
      <c r="CI113" s="77"/>
      <c r="CJ113" s="77"/>
      <c r="CK113" s="77"/>
      <c r="CL113" s="77"/>
      <c r="CM113" s="77"/>
      <c r="CN113" s="77"/>
      <c r="CO113" s="77"/>
      <c r="CP113" s="77"/>
      <c r="CQ113" s="78"/>
      <c r="CR113" s="238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40"/>
      <c r="DJ113" s="238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40"/>
      <c r="EB113" s="238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40"/>
      <c r="ET113" s="244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6"/>
      <c r="FM113" s="230" t="s">
        <v>259</v>
      </c>
      <c r="FN113" s="230"/>
      <c r="FO113" s="230"/>
      <c r="FP113" s="230"/>
      <c r="FQ113" s="230"/>
      <c r="FR113" s="230"/>
      <c r="FS113" s="230"/>
      <c r="FT113" s="230"/>
      <c r="FU113" s="230"/>
      <c r="FV113" s="230"/>
      <c r="FW113" s="230"/>
      <c r="FX113" s="230"/>
      <c r="FY113" s="230"/>
      <c r="FZ113" s="230"/>
      <c r="GA113" s="230"/>
      <c r="GB113" s="230"/>
      <c r="GC113" s="230"/>
      <c r="GD113" s="230"/>
      <c r="GE113" s="230"/>
      <c r="GF113" s="230"/>
      <c r="GG113" s="230"/>
      <c r="GH113" s="230"/>
      <c r="GI113" s="230"/>
      <c r="GJ113" s="230"/>
      <c r="GK113" s="230"/>
      <c r="GL113" s="230"/>
    </row>
    <row r="114" spans="1:194" ht="15" customHeight="1">
      <c r="A114" s="135" t="s">
        <v>211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6"/>
      <c r="BZ114" s="65" t="s">
        <v>104</v>
      </c>
      <c r="CA114" s="66"/>
      <c r="CB114" s="66"/>
      <c r="CC114" s="66"/>
      <c r="CD114" s="66"/>
      <c r="CE114" s="66"/>
      <c r="CF114" s="66"/>
      <c r="CG114" s="97">
        <v>610</v>
      </c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250">
        <v>209990.6</v>
      </c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>
        <v>24839700.559999999</v>
      </c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33">
        <f>SUM(CR114:ES114)</f>
        <v>25049691.16</v>
      </c>
      <c r="EU114" s="233"/>
      <c r="EV114" s="233"/>
      <c r="EW114" s="233"/>
      <c r="EX114" s="233"/>
      <c r="EY114" s="233"/>
      <c r="EZ114" s="233"/>
      <c r="FA114" s="233"/>
      <c r="FB114" s="233"/>
      <c r="FC114" s="233"/>
      <c r="FD114" s="233"/>
      <c r="FE114" s="233"/>
      <c r="FF114" s="233"/>
      <c r="FG114" s="233"/>
      <c r="FH114" s="233"/>
      <c r="FI114" s="233"/>
      <c r="FJ114" s="233"/>
      <c r="FK114" s="234"/>
      <c r="FM114" s="230"/>
      <c r="FN114" s="230"/>
      <c r="FO114" s="230"/>
      <c r="FP114" s="230"/>
      <c r="FQ114" s="230"/>
      <c r="FR114" s="230"/>
      <c r="FS114" s="230"/>
      <c r="FT114" s="230"/>
      <c r="FU114" s="230"/>
      <c r="FV114" s="230"/>
      <c r="FW114" s="230"/>
      <c r="FX114" s="230"/>
      <c r="FY114" s="230"/>
      <c r="FZ114" s="230"/>
      <c r="GA114" s="230"/>
      <c r="GB114" s="230"/>
      <c r="GC114" s="230"/>
      <c r="GD114" s="230"/>
      <c r="GE114" s="230"/>
      <c r="GF114" s="230"/>
      <c r="GG114" s="230"/>
      <c r="GH114" s="230"/>
      <c r="GI114" s="230"/>
      <c r="GJ114" s="230"/>
      <c r="GK114" s="230"/>
      <c r="GL114" s="230"/>
    </row>
    <row r="115" spans="1:194" ht="15" customHeight="1">
      <c r="A115" s="126" t="s">
        <v>212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7"/>
      <c r="BZ115" s="65" t="s">
        <v>105</v>
      </c>
      <c r="CA115" s="66"/>
      <c r="CB115" s="66"/>
      <c r="CC115" s="66"/>
      <c r="CD115" s="66"/>
      <c r="CE115" s="66"/>
      <c r="CF115" s="66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233">
        <f>CR116-CR118</f>
        <v>0</v>
      </c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>
        <f>DJ116-DJ118</f>
        <v>0</v>
      </c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33"/>
      <c r="DW115" s="233"/>
      <c r="DX115" s="233"/>
      <c r="DY115" s="233"/>
      <c r="DZ115" s="233"/>
      <c r="EA115" s="233"/>
      <c r="EB115" s="233">
        <f>EB116-EB118</f>
        <v>0</v>
      </c>
      <c r="EC115" s="233"/>
      <c r="ED115" s="233"/>
      <c r="EE115" s="233"/>
      <c r="EF115" s="233"/>
      <c r="EG115" s="233"/>
      <c r="EH115" s="233"/>
      <c r="EI115" s="233"/>
      <c r="EJ115" s="233"/>
      <c r="EK115" s="233"/>
      <c r="EL115" s="233"/>
      <c r="EM115" s="233"/>
      <c r="EN115" s="233"/>
      <c r="EO115" s="233"/>
      <c r="EP115" s="233"/>
      <c r="EQ115" s="233"/>
      <c r="ER115" s="233"/>
      <c r="ES115" s="233"/>
      <c r="ET115" s="233">
        <f>SUM(CR115:ES115)</f>
        <v>0</v>
      </c>
      <c r="EU115" s="233"/>
      <c r="EV115" s="233"/>
      <c r="EW115" s="233"/>
      <c r="EX115" s="233"/>
      <c r="EY115" s="233"/>
      <c r="EZ115" s="233"/>
      <c r="FA115" s="233"/>
      <c r="FB115" s="233"/>
      <c r="FC115" s="233"/>
      <c r="FD115" s="233"/>
      <c r="FE115" s="233"/>
      <c r="FF115" s="233"/>
      <c r="FG115" s="233"/>
      <c r="FH115" s="233"/>
      <c r="FI115" s="233"/>
      <c r="FJ115" s="233"/>
      <c r="FK115" s="234"/>
      <c r="FM115" s="230"/>
      <c r="FN115" s="230"/>
      <c r="FO115" s="230"/>
      <c r="FP115" s="230"/>
      <c r="FQ115" s="230"/>
      <c r="FR115" s="230"/>
      <c r="FS115" s="230"/>
      <c r="FT115" s="230"/>
      <c r="FU115" s="230"/>
      <c r="FV115" s="230"/>
      <c r="FW115" s="230"/>
      <c r="FX115" s="230"/>
      <c r="FY115" s="230"/>
      <c r="FZ115" s="230"/>
      <c r="GA115" s="230"/>
      <c r="GB115" s="230"/>
      <c r="GC115" s="230"/>
      <c r="GD115" s="230"/>
      <c r="GE115" s="230"/>
      <c r="GF115" s="230"/>
      <c r="GG115" s="230"/>
      <c r="GH115" s="230"/>
      <c r="GI115" s="230"/>
      <c r="GJ115" s="230"/>
      <c r="GK115" s="230"/>
      <c r="GL115" s="230"/>
    </row>
    <row r="116" spans="1:194" ht="12" customHeight="1">
      <c r="A116" s="128" t="s">
        <v>23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9"/>
      <c r="BZ116" s="79" t="s">
        <v>106</v>
      </c>
      <c r="CA116" s="80"/>
      <c r="CB116" s="80"/>
      <c r="CC116" s="80"/>
      <c r="CD116" s="80"/>
      <c r="CE116" s="80"/>
      <c r="CF116" s="81"/>
      <c r="CG116" s="73">
        <v>520</v>
      </c>
      <c r="CH116" s="74"/>
      <c r="CI116" s="74"/>
      <c r="CJ116" s="74"/>
      <c r="CK116" s="74"/>
      <c r="CL116" s="74"/>
      <c r="CM116" s="74"/>
      <c r="CN116" s="74"/>
      <c r="CO116" s="74"/>
      <c r="CP116" s="74"/>
      <c r="CQ116" s="75"/>
      <c r="CR116" s="235"/>
      <c r="CS116" s="236"/>
      <c r="CT116" s="236"/>
      <c r="CU116" s="236"/>
      <c r="CV116" s="236"/>
      <c r="CW116" s="236"/>
      <c r="CX116" s="236"/>
      <c r="CY116" s="236"/>
      <c r="CZ116" s="236"/>
      <c r="DA116" s="236"/>
      <c r="DB116" s="236"/>
      <c r="DC116" s="236"/>
      <c r="DD116" s="236"/>
      <c r="DE116" s="236"/>
      <c r="DF116" s="236"/>
      <c r="DG116" s="236"/>
      <c r="DH116" s="236"/>
      <c r="DI116" s="237"/>
      <c r="DJ116" s="235"/>
      <c r="DK116" s="236"/>
      <c r="DL116" s="236"/>
      <c r="DM116" s="236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6"/>
      <c r="DX116" s="236"/>
      <c r="DY116" s="236"/>
      <c r="DZ116" s="236"/>
      <c r="EA116" s="237"/>
      <c r="EB116" s="235"/>
      <c r="EC116" s="236"/>
      <c r="ED116" s="236"/>
      <c r="EE116" s="236"/>
      <c r="EF116" s="236"/>
      <c r="EG116" s="236"/>
      <c r="EH116" s="236"/>
      <c r="EI116" s="236"/>
      <c r="EJ116" s="236"/>
      <c r="EK116" s="236"/>
      <c r="EL116" s="236"/>
      <c r="EM116" s="236"/>
      <c r="EN116" s="236"/>
      <c r="EO116" s="236"/>
      <c r="EP116" s="236"/>
      <c r="EQ116" s="236"/>
      <c r="ER116" s="236"/>
      <c r="ES116" s="237"/>
      <c r="ET116" s="241">
        <f>SUM(CR116:ES117)</f>
        <v>0</v>
      </c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3"/>
    </row>
    <row r="117" spans="1:194" ht="12" customHeight="1">
      <c r="A117" s="209" t="s">
        <v>213</v>
      </c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10"/>
      <c r="BZ117" s="82"/>
      <c r="CA117" s="83"/>
      <c r="CB117" s="83"/>
      <c r="CC117" s="83"/>
      <c r="CD117" s="83"/>
      <c r="CE117" s="83"/>
      <c r="CF117" s="84"/>
      <c r="CG117" s="76"/>
      <c r="CH117" s="77"/>
      <c r="CI117" s="77"/>
      <c r="CJ117" s="77"/>
      <c r="CK117" s="77"/>
      <c r="CL117" s="77"/>
      <c r="CM117" s="77"/>
      <c r="CN117" s="77"/>
      <c r="CO117" s="77"/>
      <c r="CP117" s="77"/>
      <c r="CQ117" s="78"/>
      <c r="CR117" s="238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40"/>
      <c r="DJ117" s="238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40"/>
      <c r="EB117" s="238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40"/>
      <c r="ET117" s="244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6"/>
    </row>
    <row r="118" spans="1:194" ht="15" customHeight="1">
      <c r="A118" s="211" t="s">
        <v>214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2"/>
      <c r="BZ118" s="65" t="s">
        <v>107</v>
      </c>
      <c r="CA118" s="66"/>
      <c r="CB118" s="66"/>
      <c r="CC118" s="66"/>
      <c r="CD118" s="66"/>
      <c r="CE118" s="66"/>
      <c r="CF118" s="66"/>
      <c r="CG118" s="97">
        <v>620</v>
      </c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250"/>
      <c r="CS118" s="250"/>
      <c r="CT118" s="250"/>
      <c r="CU118" s="250"/>
      <c r="CV118" s="250"/>
      <c r="CW118" s="250"/>
      <c r="CX118" s="250"/>
      <c r="CY118" s="250"/>
      <c r="CZ118" s="250"/>
      <c r="DA118" s="250"/>
      <c r="DB118" s="250"/>
      <c r="DC118" s="250"/>
      <c r="DD118" s="250"/>
      <c r="DE118" s="250"/>
      <c r="DF118" s="250"/>
      <c r="DG118" s="250"/>
      <c r="DH118" s="250"/>
      <c r="DI118" s="250"/>
      <c r="DJ118" s="250"/>
      <c r="DK118" s="250"/>
      <c r="DL118" s="250"/>
      <c r="DM118" s="250"/>
      <c r="DN118" s="250"/>
      <c r="DO118" s="250"/>
      <c r="DP118" s="250"/>
      <c r="DQ118" s="250"/>
      <c r="DR118" s="250"/>
      <c r="DS118" s="250"/>
      <c r="DT118" s="250"/>
      <c r="DU118" s="250"/>
      <c r="DV118" s="250"/>
      <c r="DW118" s="250"/>
      <c r="DX118" s="250"/>
      <c r="DY118" s="250"/>
      <c r="DZ118" s="250"/>
      <c r="EA118" s="250"/>
      <c r="EB118" s="250"/>
      <c r="EC118" s="250"/>
      <c r="ED118" s="250"/>
      <c r="EE118" s="250"/>
      <c r="EF118" s="250"/>
      <c r="EG118" s="250"/>
      <c r="EH118" s="250"/>
      <c r="EI118" s="250"/>
      <c r="EJ118" s="250"/>
      <c r="EK118" s="250"/>
      <c r="EL118" s="250"/>
      <c r="EM118" s="250"/>
      <c r="EN118" s="250"/>
      <c r="EO118" s="250"/>
      <c r="EP118" s="250"/>
      <c r="EQ118" s="250"/>
      <c r="ER118" s="250"/>
      <c r="ES118" s="250"/>
      <c r="ET118" s="233">
        <f>SUM(CR118:ES118)</f>
        <v>0</v>
      </c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4"/>
    </row>
    <row r="119" spans="1:194" ht="15" customHeight="1">
      <c r="A119" s="126" t="s">
        <v>96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7"/>
      <c r="BZ119" s="65" t="s">
        <v>108</v>
      </c>
      <c r="CA119" s="66"/>
      <c r="CB119" s="66"/>
      <c r="CC119" s="66"/>
      <c r="CD119" s="66"/>
      <c r="CE119" s="66"/>
      <c r="CF119" s="66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233">
        <f>CR120-CR122</f>
        <v>0</v>
      </c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>
        <f>DJ120-DJ122</f>
        <v>0</v>
      </c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>
        <f>EB120-EB122</f>
        <v>0</v>
      </c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>
        <f>SUM(CR119:ES119)</f>
        <v>0</v>
      </c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4"/>
    </row>
    <row r="120" spans="1:194" ht="12" customHeight="1">
      <c r="A120" s="128" t="s">
        <v>23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9"/>
      <c r="BZ120" s="79" t="s">
        <v>109</v>
      </c>
      <c r="CA120" s="80"/>
      <c r="CB120" s="80"/>
      <c r="CC120" s="80"/>
      <c r="CD120" s="80"/>
      <c r="CE120" s="80"/>
      <c r="CF120" s="81"/>
      <c r="CG120" s="73">
        <v>530</v>
      </c>
      <c r="CH120" s="74"/>
      <c r="CI120" s="74"/>
      <c r="CJ120" s="74"/>
      <c r="CK120" s="74"/>
      <c r="CL120" s="74"/>
      <c r="CM120" s="74"/>
      <c r="CN120" s="74"/>
      <c r="CO120" s="74"/>
      <c r="CP120" s="74"/>
      <c r="CQ120" s="75"/>
      <c r="CR120" s="235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7"/>
      <c r="DJ120" s="235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36"/>
      <c r="DX120" s="236"/>
      <c r="DY120" s="236"/>
      <c r="DZ120" s="236"/>
      <c r="EA120" s="237"/>
      <c r="EB120" s="235"/>
      <c r="EC120" s="236"/>
      <c r="ED120" s="236"/>
      <c r="EE120" s="236"/>
      <c r="EF120" s="236"/>
      <c r="EG120" s="236"/>
      <c r="EH120" s="236"/>
      <c r="EI120" s="236"/>
      <c r="EJ120" s="236"/>
      <c r="EK120" s="236"/>
      <c r="EL120" s="236"/>
      <c r="EM120" s="236"/>
      <c r="EN120" s="236"/>
      <c r="EO120" s="236"/>
      <c r="EP120" s="236"/>
      <c r="EQ120" s="236"/>
      <c r="ER120" s="236"/>
      <c r="ES120" s="237"/>
      <c r="ET120" s="241">
        <f>SUM(CR120:ES121)</f>
        <v>0</v>
      </c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3"/>
    </row>
    <row r="121" spans="1:194" ht="12" customHeight="1">
      <c r="A121" s="196" t="s">
        <v>99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7"/>
      <c r="BZ121" s="82"/>
      <c r="CA121" s="83"/>
      <c r="CB121" s="83"/>
      <c r="CC121" s="83"/>
      <c r="CD121" s="83"/>
      <c r="CE121" s="83"/>
      <c r="CF121" s="84"/>
      <c r="CG121" s="76"/>
      <c r="CH121" s="77"/>
      <c r="CI121" s="77"/>
      <c r="CJ121" s="77"/>
      <c r="CK121" s="77"/>
      <c r="CL121" s="77"/>
      <c r="CM121" s="77"/>
      <c r="CN121" s="77"/>
      <c r="CO121" s="77"/>
      <c r="CP121" s="77"/>
      <c r="CQ121" s="78"/>
      <c r="CR121" s="238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0"/>
      <c r="DJ121" s="238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40"/>
      <c r="EB121" s="238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40"/>
      <c r="ET121" s="244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6"/>
    </row>
    <row r="122" spans="1:194" ht="15" customHeight="1">
      <c r="A122" s="135" t="s">
        <v>100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6"/>
      <c r="BZ122" s="65" t="s">
        <v>110</v>
      </c>
      <c r="CA122" s="66"/>
      <c r="CB122" s="66"/>
      <c r="CC122" s="66"/>
      <c r="CD122" s="66"/>
      <c r="CE122" s="66"/>
      <c r="CF122" s="66"/>
      <c r="CG122" s="97">
        <v>630</v>
      </c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250"/>
      <c r="CS122" s="250"/>
      <c r="CT122" s="250"/>
      <c r="CU122" s="250"/>
      <c r="CV122" s="250"/>
      <c r="CW122" s="250"/>
      <c r="CX122" s="250"/>
      <c r="CY122" s="250"/>
      <c r="CZ122" s="250"/>
      <c r="DA122" s="250"/>
      <c r="DB122" s="250"/>
      <c r="DC122" s="250"/>
      <c r="DD122" s="250"/>
      <c r="DE122" s="250"/>
      <c r="DF122" s="250"/>
      <c r="DG122" s="250"/>
      <c r="DH122" s="250"/>
      <c r="DI122" s="250"/>
      <c r="DJ122" s="250"/>
      <c r="DK122" s="250"/>
      <c r="DL122" s="250"/>
      <c r="DM122" s="250"/>
      <c r="DN122" s="250"/>
      <c r="DO122" s="250"/>
      <c r="DP122" s="250"/>
      <c r="DQ122" s="250"/>
      <c r="DR122" s="250"/>
      <c r="DS122" s="250"/>
      <c r="DT122" s="250"/>
      <c r="DU122" s="250"/>
      <c r="DV122" s="250"/>
      <c r="DW122" s="250"/>
      <c r="DX122" s="250"/>
      <c r="DY122" s="250"/>
      <c r="DZ122" s="250"/>
      <c r="EA122" s="250"/>
      <c r="EB122" s="250"/>
      <c r="EC122" s="250"/>
      <c r="ED122" s="250"/>
      <c r="EE122" s="250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33">
        <f>SUM(CR122:ES122)</f>
        <v>0</v>
      </c>
      <c r="EU122" s="233"/>
      <c r="EV122" s="233"/>
      <c r="EW122" s="233"/>
      <c r="EX122" s="233"/>
      <c r="EY122" s="233"/>
      <c r="EZ122" s="233"/>
      <c r="FA122" s="233"/>
      <c r="FB122" s="233"/>
      <c r="FC122" s="233"/>
      <c r="FD122" s="233"/>
      <c r="FE122" s="233"/>
      <c r="FF122" s="233"/>
      <c r="FG122" s="233"/>
      <c r="FH122" s="233"/>
      <c r="FI122" s="233"/>
      <c r="FJ122" s="233"/>
      <c r="FK122" s="234"/>
    </row>
    <row r="123" spans="1:194" ht="15" customHeight="1">
      <c r="A123" s="126" t="s">
        <v>215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7"/>
      <c r="BZ123" s="65" t="s">
        <v>111</v>
      </c>
      <c r="CA123" s="66"/>
      <c r="CB123" s="66"/>
      <c r="CC123" s="66"/>
      <c r="CD123" s="66"/>
      <c r="CE123" s="66"/>
      <c r="CF123" s="66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233">
        <f>CR124-CR126</f>
        <v>0</v>
      </c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>
        <f>DJ124-DJ126</f>
        <v>0</v>
      </c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33"/>
      <c r="DX123" s="233"/>
      <c r="DY123" s="233"/>
      <c r="DZ123" s="233"/>
      <c r="EA123" s="233"/>
      <c r="EB123" s="233">
        <f>EB124-EB126</f>
        <v>0</v>
      </c>
      <c r="EC123" s="233"/>
      <c r="ED123" s="233"/>
      <c r="EE123" s="233"/>
      <c r="EF123" s="233"/>
      <c r="EG123" s="233"/>
      <c r="EH123" s="233"/>
      <c r="EI123" s="233"/>
      <c r="EJ123" s="233"/>
      <c r="EK123" s="233"/>
      <c r="EL123" s="233"/>
      <c r="EM123" s="233"/>
      <c r="EN123" s="233"/>
      <c r="EO123" s="233"/>
      <c r="EP123" s="233"/>
      <c r="EQ123" s="233"/>
      <c r="ER123" s="233"/>
      <c r="ES123" s="233"/>
      <c r="ET123" s="233">
        <f>SUM(CR123:ES123)</f>
        <v>0</v>
      </c>
      <c r="EU123" s="233"/>
      <c r="EV123" s="233"/>
      <c r="EW123" s="233"/>
      <c r="EX123" s="233"/>
      <c r="EY123" s="233"/>
      <c r="EZ123" s="233"/>
      <c r="FA123" s="233"/>
      <c r="FB123" s="233"/>
      <c r="FC123" s="233"/>
      <c r="FD123" s="233"/>
      <c r="FE123" s="233"/>
      <c r="FF123" s="233"/>
      <c r="FG123" s="233"/>
      <c r="FH123" s="233"/>
      <c r="FI123" s="233"/>
      <c r="FJ123" s="233"/>
      <c r="FK123" s="234"/>
    </row>
    <row r="124" spans="1:194" ht="12" customHeight="1">
      <c r="A124" s="128" t="s">
        <v>23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9"/>
      <c r="BZ124" s="79" t="s">
        <v>112</v>
      </c>
      <c r="CA124" s="80"/>
      <c r="CB124" s="80"/>
      <c r="CC124" s="80"/>
      <c r="CD124" s="80"/>
      <c r="CE124" s="80"/>
      <c r="CF124" s="81"/>
      <c r="CG124" s="73">
        <v>540</v>
      </c>
      <c r="CH124" s="74"/>
      <c r="CI124" s="74"/>
      <c r="CJ124" s="74"/>
      <c r="CK124" s="74"/>
      <c r="CL124" s="74"/>
      <c r="CM124" s="74"/>
      <c r="CN124" s="74"/>
      <c r="CO124" s="74"/>
      <c r="CP124" s="74"/>
      <c r="CQ124" s="75"/>
      <c r="CR124" s="235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7"/>
      <c r="DJ124" s="235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6"/>
      <c r="DX124" s="236"/>
      <c r="DY124" s="236"/>
      <c r="DZ124" s="236"/>
      <c r="EA124" s="237"/>
      <c r="EB124" s="235"/>
      <c r="EC124" s="236"/>
      <c r="ED124" s="236"/>
      <c r="EE124" s="236"/>
      <c r="EF124" s="236"/>
      <c r="EG124" s="236"/>
      <c r="EH124" s="236"/>
      <c r="EI124" s="236"/>
      <c r="EJ124" s="236"/>
      <c r="EK124" s="236"/>
      <c r="EL124" s="236"/>
      <c r="EM124" s="236"/>
      <c r="EN124" s="236"/>
      <c r="EO124" s="236"/>
      <c r="EP124" s="236"/>
      <c r="EQ124" s="236"/>
      <c r="ER124" s="236"/>
      <c r="ES124" s="237"/>
      <c r="ET124" s="241">
        <f>SUM(CR124:ES125)</f>
        <v>0</v>
      </c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3"/>
    </row>
    <row r="125" spans="1:194" ht="12" customHeight="1">
      <c r="A125" s="196" t="s">
        <v>216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7"/>
      <c r="BZ125" s="82"/>
      <c r="CA125" s="83"/>
      <c r="CB125" s="83"/>
      <c r="CC125" s="83"/>
      <c r="CD125" s="83"/>
      <c r="CE125" s="83"/>
      <c r="CF125" s="84"/>
      <c r="CG125" s="76"/>
      <c r="CH125" s="77"/>
      <c r="CI125" s="77"/>
      <c r="CJ125" s="77"/>
      <c r="CK125" s="77"/>
      <c r="CL125" s="77"/>
      <c r="CM125" s="77"/>
      <c r="CN125" s="77"/>
      <c r="CO125" s="77"/>
      <c r="CP125" s="77"/>
      <c r="CQ125" s="78"/>
      <c r="CR125" s="238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40"/>
      <c r="DJ125" s="238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40"/>
      <c r="EB125" s="238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40"/>
      <c r="ET125" s="244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6"/>
    </row>
    <row r="126" spans="1:194" ht="15" customHeight="1">
      <c r="A126" s="135" t="s">
        <v>217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6"/>
      <c r="BZ126" s="65" t="s">
        <v>113</v>
      </c>
      <c r="CA126" s="66"/>
      <c r="CB126" s="66"/>
      <c r="CC126" s="66"/>
      <c r="CD126" s="66"/>
      <c r="CE126" s="66"/>
      <c r="CF126" s="66"/>
      <c r="CG126" s="97">
        <v>640</v>
      </c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33">
        <f>SUM(CR126:ES126)</f>
        <v>0</v>
      </c>
      <c r="EU126" s="233"/>
      <c r="EV126" s="233"/>
      <c r="EW126" s="233"/>
      <c r="EX126" s="233"/>
      <c r="EY126" s="233"/>
      <c r="EZ126" s="233"/>
      <c r="FA126" s="233"/>
      <c r="FB126" s="233"/>
      <c r="FC126" s="233"/>
      <c r="FD126" s="233"/>
      <c r="FE126" s="233"/>
      <c r="FF126" s="233"/>
      <c r="FG126" s="233"/>
      <c r="FH126" s="233"/>
      <c r="FI126" s="233"/>
      <c r="FJ126" s="233"/>
      <c r="FK126" s="234"/>
    </row>
    <row r="127" spans="1:194" ht="15" customHeight="1">
      <c r="A127" s="126" t="s">
        <v>97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7"/>
      <c r="BZ127" s="65" t="s">
        <v>114</v>
      </c>
      <c r="CA127" s="66"/>
      <c r="CB127" s="66"/>
      <c r="CC127" s="66"/>
      <c r="CD127" s="66"/>
      <c r="CE127" s="66"/>
      <c r="CF127" s="66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233">
        <f>CR128-CR130</f>
        <v>0</v>
      </c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>
        <f>DJ128-DJ130</f>
        <v>0</v>
      </c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33"/>
      <c r="DX127" s="233"/>
      <c r="DY127" s="233"/>
      <c r="DZ127" s="233"/>
      <c r="EA127" s="233"/>
      <c r="EB127" s="233">
        <f>EB128-EB130</f>
        <v>0</v>
      </c>
      <c r="EC127" s="233"/>
      <c r="ED127" s="233"/>
      <c r="EE127" s="233"/>
      <c r="EF127" s="233"/>
      <c r="EG127" s="233"/>
      <c r="EH127" s="233"/>
      <c r="EI127" s="233"/>
      <c r="EJ127" s="233"/>
      <c r="EK127" s="233"/>
      <c r="EL127" s="233"/>
      <c r="EM127" s="233"/>
      <c r="EN127" s="233"/>
      <c r="EO127" s="233"/>
      <c r="EP127" s="233"/>
      <c r="EQ127" s="233"/>
      <c r="ER127" s="233"/>
      <c r="ES127" s="233"/>
      <c r="ET127" s="233">
        <f>SUM(CR127:ES127)</f>
        <v>0</v>
      </c>
      <c r="EU127" s="233"/>
      <c r="EV127" s="233"/>
      <c r="EW127" s="233"/>
      <c r="EX127" s="233"/>
      <c r="EY127" s="233"/>
      <c r="EZ127" s="233"/>
      <c r="FA127" s="233"/>
      <c r="FB127" s="233"/>
      <c r="FC127" s="233"/>
      <c r="FD127" s="233"/>
      <c r="FE127" s="233"/>
      <c r="FF127" s="233"/>
      <c r="FG127" s="233"/>
      <c r="FH127" s="233"/>
      <c r="FI127" s="233"/>
      <c r="FJ127" s="233"/>
      <c r="FK127" s="234"/>
    </row>
    <row r="128" spans="1:194" ht="12" customHeight="1">
      <c r="A128" s="128" t="s">
        <v>23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9"/>
      <c r="BZ128" s="79" t="s">
        <v>115</v>
      </c>
      <c r="CA128" s="80"/>
      <c r="CB128" s="80"/>
      <c r="CC128" s="80"/>
      <c r="CD128" s="80"/>
      <c r="CE128" s="80"/>
      <c r="CF128" s="81"/>
      <c r="CG128" s="73">
        <v>550</v>
      </c>
      <c r="CH128" s="74"/>
      <c r="CI128" s="74"/>
      <c r="CJ128" s="74"/>
      <c r="CK128" s="74"/>
      <c r="CL128" s="74"/>
      <c r="CM128" s="74"/>
      <c r="CN128" s="74"/>
      <c r="CO128" s="74"/>
      <c r="CP128" s="74"/>
      <c r="CQ128" s="75"/>
      <c r="CR128" s="235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7"/>
      <c r="DJ128" s="235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36"/>
      <c r="DX128" s="236"/>
      <c r="DY128" s="236"/>
      <c r="DZ128" s="236"/>
      <c r="EA128" s="237"/>
      <c r="EB128" s="235"/>
      <c r="EC128" s="236"/>
      <c r="ED128" s="236"/>
      <c r="EE128" s="236"/>
      <c r="EF128" s="236"/>
      <c r="EG128" s="236"/>
      <c r="EH128" s="236"/>
      <c r="EI128" s="236"/>
      <c r="EJ128" s="236"/>
      <c r="EK128" s="236"/>
      <c r="EL128" s="236"/>
      <c r="EM128" s="236"/>
      <c r="EN128" s="236"/>
      <c r="EO128" s="236"/>
      <c r="EP128" s="236"/>
      <c r="EQ128" s="236"/>
      <c r="ER128" s="236"/>
      <c r="ES128" s="237"/>
      <c r="ET128" s="241">
        <f>SUM(CR128:ES129)</f>
        <v>0</v>
      </c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3"/>
    </row>
    <row r="129" spans="1:194" ht="12" customHeight="1">
      <c r="A129" s="196" t="s">
        <v>218</v>
      </c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7"/>
      <c r="BZ129" s="82"/>
      <c r="CA129" s="83"/>
      <c r="CB129" s="83"/>
      <c r="CC129" s="83"/>
      <c r="CD129" s="83"/>
      <c r="CE129" s="83"/>
      <c r="CF129" s="84"/>
      <c r="CG129" s="76"/>
      <c r="CH129" s="77"/>
      <c r="CI129" s="77"/>
      <c r="CJ129" s="77"/>
      <c r="CK129" s="77"/>
      <c r="CL129" s="77"/>
      <c r="CM129" s="77"/>
      <c r="CN129" s="77"/>
      <c r="CO129" s="77"/>
      <c r="CP129" s="77"/>
      <c r="CQ129" s="78"/>
      <c r="CR129" s="238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40"/>
      <c r="DJ129" s="238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40"/>
      <c r="EB129" s="238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40"/>
      <c r="ET129" s="244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245"/>
      <c r="FF129" s="245"/>
      <c r="FG129" s="245"/>
      <c r="FH129" s="245"/>
      <c r="FI129" s="245"/>
      <c r="FJ129" s="245"/>
      <c r="FK129" s="246"/>
    </row>
    <row r="130" spans="1:194" ht="15" customHeight="1">
      <c r="A130" s="135" t="s">
        <v>219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6"/>
      <c r="BZ130" s="65" t="s">
        <v>116</v>
      </c>
      <c r="CA130" s="66"/>
      <c r="CB130" s="66"/>
      <c r="CC130" s="66"/>
      <c r="CD130" s="66"/>
      <c r="CE130" s="66"/>
      <c r="CF130" s="66"/>
      <c r="CG130" s="97">
        <v>650</v>
      </c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33">
        <f>SUM(CR130:ES130)</f>
        <v>0</v>
      </c>
      <c r="EU130" s="233"/>
      <c r="EV130" s="233"/>
      <c r="EW130" s="233"/>
      <c r="EX130" s="233"/>
      <c r="EY130" s="233"/>
      <c r="EZ130" s="233"/>
      <c r="FA130" s="233"/>
      <c r="FB130" s="233"/>
      <c r="FC130" s="233"/>
      <c r="FD130" s="233"/>
      <c r="FE130" s="233"/>
      <c r="FF130" s="233"/>
      <c r="FG130" s="233"/>
      <c r="FH130" s="233"/>
      <c r="FI130" s="233"/>
      <c r="FJ130" s="233"/>
      <c r="FK130" s="234"/>
      <c r="FM130" s="228" t="s">
        <v>256</v>
      </c>
      <c r="FN130" s="228"/>
      <c r="FO130" s="228"/>
      <c r="FP130" s="228"/>
      <c r="FQ130" s="228"/>
      <c r="FR130" s="228"/>
      <c r="FS130" s="228"/>
      <c r="FT130" s="228"/>
      <c r="FU130" s="228"/>
      <c r="FV130" s="228"/>
      <c r="FW130" s="228"/>
      <c r="FX130" s="228"/>
      <c r="FY130" s="228"/>
      <c r="FZ130" s="228"/>
      <c r="GA130" s="228"/>
      <c r="GC130" s="228" t="s">
        <v>257</v>
      </c>
      <c r="GD130" s="228"/>
      <c r="GE130" s="228"/>
      <c r="GF130" s="228"/>
      <c r="GG130" s="228"/>
      <c r="GH130" s="228"/>
      <c r="GI130" s="228"/>
      <c r="GJ130" s="228"/>
      <c r="GK130" s="228"/>
      <c r="GL130" s="228"/>
    </row>
    <row r="131" spans="1:194" ht="24" customHeight="1">
      <c r="A131" s="126" t="s">
        <v>220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7"/>
      <c r="BZ131" s="65" t="s">
        <v>117</v>
      </c>
      <c r="CA131" s="66"/>
      <c r="CB131" s="66"/>
      <c r="CC131" s="66"/>
      <c r="CD131" s="66"/>
      <c r="CE131" s="66"/>
      <c r="CF131" s="66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233">
        <f>CR132-CR134</f>
        <v>-80023.200000000012</v>
      </c>
      <c r="CS131" s="233"/>
      <c r="CT131" s="233"/>
      <c r="CU131" s="233"/>
      <c r="CV131" s="233"/>
      <c r="CW131" s="233"/>
      <c r="CX131" s="233"/>
      <c r="CY131" s="233"/>
      <c r="CZ131" s="233"/>
      <c r="DA131" s="233"/>
      <c r="DB131" s="233"/>
      <c r="DC131" s="233"/>
      <c r="DD131" s="233"/>
      <c r="DE131" s="233"/>
      <c r="DF131" s="233"/>
      <c r="DG131" s="233"/>
      <c r="DH131" s="233"/>
      <c r="DI131" s="233"/>
      <c r="DJ131" s="233">
        <f>DJ132-DJ134</f>
        <v>6811023.1899999976</v>
      </c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33"/>
      <c r="DX131" s="233"/>
      <c r="DY131" s="233"/>
      <c r="DZ131" s="233"/>
      <c r="EA131" s="233"/>
      <c r="EB131" s="233">
        <f>EB132-EB134</f>
        <v>0</v>
      </c>
      <c r="EC131" s="233"/>
      <c r="ED131" s="233"/>
      <c r="EE131" s="233"/>
      <c r="EF131" s="233"/>
      <c r="EG131" s="233"/>
      <c r="EH131" s="233"/>
      <c r="EI131" s="233"/>
      <c r="EJ131" s="233"/>
      <c r="EK131" s="233"/>
      <c r="EL131" s="233"/>
      <c r="EM131" s="233"/>
      <c r="EN131" s="233"/>
      <c r="EO131" s="233"/>
      <c r="EP131" s="233"/>
      <c r="EQ131" s="233"/>
      <c r="ER131" s="233"/>
      <c r="ES131" s="233"/>
      <c r="ET131" s="233">
        <f>SUM(CR131:ES131)</f>
        <v>6730999.9899999974</v>
      </c>
      <c r="EU131" s="233"/>
      <c r="EV131" s="233"/>
      <c r="EW131" s="233"/>
      <c r="EX131" s="233"/>
      <c r="EY131" s="233"/>
      <c r="EZ131" s="233"/>
      <c r="FA131" s="233"/>
      <c r="FB131" s="233"/>
      <c r="FC131" s="233"/>
      <c r="FD131" s="233"/>
      <c r="FE131" s="233"/>
      <c r="FF131" s="233"/>
      <c r="FG131" s="233"/>
      <c r="FH131" s="233"/>
      <c r="FI131" s="233"/>
      <c r="FJ131" s="233"/>
      <c r="FK131" s="234"/>
      <c r="FM131" s="229"/>
      <c r="FN131" s="229"/>
      <c r="FO131" s="229"/>
      <c r="FP131" s="229"/>
      <c r="FQ131" s="229"/>
      <c r="FR131" s="229"/>
      <c r="FS131" s="229"/>
      <c r="FT131" s="229"/>
      <c r="FU131" s="229"/>
      <c r="FV131" s="229"/>
      <c r="FW131" s="229"/>
      <c r="FX131" s="229"/>
      <c r="FY131" s="229"/>
      <c r="FZ131" s="229"/>
      <c r="GA131" s="229"/>
      <c r="GB131" s="229"/>
      <c r="GC131" s="229"/>
      <c r="GD131" s="229"/>
      <c r="GE131" s="229"/>
      <c r="GF131" s="229"/>
      <c r="GG131" s="229"/>
      <c r="GH131" s="229"/>
      <c r="GI131" s="229"/>
      <c r="GJ131" s="229"/>
      <c r="GK131" s="229"/>
      <c r="GL131" s="229"/>
    </row>
    <row r="132" spans="1:194" ht="12" customHeight="1">
      <c r="A132" s="128" t="s">
        <v>23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9"/>
      <c r="BZ132" s="79" t="s">
        <v>118</v>
      </c>
      <c r="CA132" s="80"/>
      <c r="CB132" s="80"/>
      <c r="CC132" s="80"/>
      <c r="CD132" s="80"/>
      <c r="CE132" s="80"/>
      <c r="CF132" s="81"/>
      <c r="CG132" s="73">
        <v>560</v>
      </c>
      <c r="CH132" s="74"/>
      <c r="CI132" s="74"/>
      <c r="CJ132" s="74"/>
      <c r="CK132" s="74"/>
      <c r="CL132" s="74"/>
      <c r="CM132" s="74"/>
      <c r="CN132" s="74"/>
      <c r="CO132" s="74"/>
      <c r="CP132" s="74"/>
      <c r="CQ132" s="75"/>
      <c r="CR132" s="235">
        <v>385881.2</v>
      </c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7"/>
      <c r="DJ132" s="235">
        <v>35900081.359999999</v>
      </c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6"/>
      <c r="DX132" s="236"/>
      <c r="DY132" s="236"/>
      <c r="DZ132" s="236"/>
      <c r="EA132" s="237"/>
      <c r="EB132" s="235"/>
      <c r="EC132" s="236"/>
      <c r="ED132" s="236"/>
      <c r="EE132" s="236"/>
      <c r="EF132" s="236"/>
      <c r="EG132" s="236"/>
      <c r="EH132" s="236"/>
      <c r="EI132" s="236"/>
      <c r="EJ132" s="236"/>
      <c r="EK132" s="236"/>
      <c r="EL132" s="236"/>
      <c r="EM132" s="236"/>
      <c r="EN132" s="236"/>
      <c r="EO132" s="236"/>
      <c r="EP132" s="236"/>
      <c r="EQ132" s="236"/>
      <c r="ER132" s="236"/>
      <c r="ES132" s="237"/>
      <c r="ET132" s="241">
        <f>SUM(CR132:ES133)</f>
        <v>36285962.560000002</v>
      </c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3"/>
    </row>
    <row r="133" spans="1:194" ht="12" customHeight="1">
      <c r="A133" s="196" t="s">
        <v>221</v>
      </c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7"/>
      <c r="BZ133" s="82"/>
      <c r="CA133" s="83"/>
      <c r="CB133" s="83"/>
      <c r="CC133" s="83"/>
      <c r="CD133" s="83"/>
      <c r="CE133" s="83"/>
      <c r="CF133" s="84"/>
      <c r="CG133" s="76"/>
      <c r="CH133" s="77"/>
      <c r="CI133" s="77"/>
      <c r="CJ133" s="77"/>
      <c r="CK133" s="77"/>
      <c r="CL133" s="77"/>
      <c r="CM133" s="77"/>
      <c r="CN133" s="77"/>
      <c r="CO133" s="77"/>
      <c r="CP133" s="77"/>
      <c r="CQ133" s="78"/>
      <c r="CR133" s="238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40"/>
      <c r="DJ133" s="238"/>
      <c r="DK133" s="239"/>
      <c r="DL133" s="239"/>
      <c r="DM133" s="239"/>
      <c r="DN133" s="239"/>
      <c r="DO133" s="239"/>
      <c r="DP133" s="239"/>
      <c r="DQ133" s="239"/>
      <c r="DR133" s="239"/>
      <c r="DS133" s="239"/>
      <c r="DT133" s="239"/>
      <c r="DU133" s="239"/>
      <c r="DV133" s="239"/>
      <c r="DW133" s="239"/>
      <c r="DX133" s="239"/>
      <c r="DY133" s="239"/>
      <c r="DZ133" s="239"/>
      <c r="EA133" s="240"/>
      <c r="EB133" s="238"/>
      <c r="EC133" s="239"/>
      <c r="ED133" s="239"/>
      <c r="EE133" s="239"/>
      <c r="EF133" s="239"/>
      <c r="EG133" s="239"/>
      <c r="EH133" s="239"/>
      <c r="EI133" s="239"/>
      <c r="EJ133" s="239"/>
      <c r="EK133" s="239"/>
      <c r="EL133" s="239"/>
      <c r="EM133" s="239"/>
      <c r="EN133" s="239"/>
      <c r="EO133" s="239"/>
      <c r="EP133" s="239"/>
      <c r="EQ133" s="239"/>
      <c r="ER133" s="239"/>
      <c r="ES133" s="240"/>
      <c r="ET133" s="244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6"/>
    </row>
    <row r="134" spans="1:194" ht="15" customHeight="1">
      <c r="A134" s="135" t="s">
        <v>222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6"/>
      <c r="BZ134" s="65" t="s">
        <v>119</v>
      </c>
      <c r="CA134" s="66"/>
      <c r="CB134" s="66"/>
      <c r="CC134" s="66"/>
      <c r="CD134" s="66"/>
      <c r="CE134" s="66"/>
      <c r="CF134" s="66"/>
      <c r="CG134" s="97">
        <v>660</v>
      </c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250">
        <v>465904.4</v>
      </c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>
        <v>29089058.170000002</v>
      </c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  <c r="DV134" s="250"/>
      <c r="DW134" s="250"/>
      <c r="DX134" s="250"/>
      <c r="DY134" s="250"/>
      <c r="DZ134" s="250"/>
      <c r="EA134" s="250"/>
      <c r="EB134" s="250"/>
      <c r="EC134" s="250"/>
      <c r="ED134" s="250"/>
      <c r="EE134" s="250"/>
      <c r="EF134" s="250"/>
      <c r="EG134" s="250"/>
      <c r="EH134" s="250"/>
      <c r="EI134" s="250"/>
      <c r="EJ134" s="250"/>
      <c r="EK134" s="250"/>
      <c r="EL134" s="250"/>
      <c r="EM134" s="250"/>
      <c r="EN134" s="250"/>
      <c r="EO134" s="250"/>
      <c r="EP134" s="250"/>
      <c r="EQ134" s="250"/>
      <c r="ER134" s="250"/>
      <c r="ES134" s="250"/>
      <c r="ET134" s="233">
        <f>SUM(CR134:ES134)</f>
        <v>29554962.57</v>
      </c>
      <c r="EU134" s="233"/>
      <c r="EV134" s="233"/>
      <c r="EW134" s="233"/>
      <c r="EX134" s="233"/>
      <c r="EY134" s="233"/>
      <c r="EZ134" s="233"/>
      <c r="FA134" s="233"/>
      <c r="FB134" s="233"/>
      <c r="FC134" s="233"/>
      <c r="FD134" s="233"/>
      <c r="FE134" s="233"/>
      <c r="FF134" s="233"/>
      <c r="FG134" s="233"/>
      <c r="FH134" s="233"/>
      <c r="FI134" s="233"/>
      <c r="FJ134" s="233"/>
      <c r="FK134" s="234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61" t="s">
        <v>136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 t="s">
        <v>137</v>
      </c>
      <c r="CA136" s="123"/>
      <c r="CB136" s="123"/>
      <c r="CC136" s="123"/>
      <c r="CD136" s="123"/>
      <c r="CE136" s="123"/>
      <c r="CF136" s="123"/>
      <c r="CG136" s="123" t="s">
        <v>173</v>
      </c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253" t="s">
        <v>174</v>
      </c>
      <c r="CS136" s="253"/>
      <c r="CT136" s="253"/>
      <c r="CU136" s="253"/>
      <c r="CV136" s="253"/>
      <c r="CW136" s="253"/>
      <c r="CX136" s="253"/>
      <c r="CY136" s="253"/>
      <c r="CZ136" s="253"/>
      <c r="DA136" s="253"/>
      <c r="DB136" s="253"/>
      <c r="DC136" s="253"/>
      <c r="DD136" s="253"/>
      <c r="DE136" s="253"/>
      <c r="DF136" s="253"/>
      <c r="DG136" s="253"/>
      <c r="DH136" s="253"/>
      <c r="DI136" s="253"/>
      <c r="DJ136" s="253" t="s">
        <v>175</v>
      </c>
      <c r="DK136" s="253"/>
      <c r="DL136" s="253"/>
      <c r="DM136" s="253"/>
      <c r="DN136" s="253"/>
      <c r="DO136" s="253"/>
      <c r="DP136" s="253"/>
      <c r="DQ136" s="253"/>
      <c r="DR136" s="253"/>
      <c r="DS136" s="253"/>
      <c r="DT136" s="253"/>
      <c r="DU136" s="253"/>
      <c r="DV136" s="253"/>
      <c r="DW136" s="253"/>
      <c r="DX136" s="253"/>
      <c r="DY136" s="253"/>
      <c r="DZ136" s="253"/>
      <c r="EA136" s="253"/>
      <c r="EB136" s="253" t="s">
        <v>2</v>
      </c>
      <c r="EC136" s="253"/>
      <c r="ED136" s="253"/>
      <c r="EE136" s="253"/>
      <c r="EF136" s="253"/>
      <c r="EG136" s="253"/>
      <c r="EH136" s="253"/>
      <c r="EI136" s="253"/>
      <c r="EJ136" s="253"/>
      <c r="EK136" s="253"/>
      <c r="EL136" s="253"/>
      <c r="EM136" s="253"/>
      <c r="EN136" s="253"/>
      <c r="EO136" s="253"/>
      <c r="EP136" s="253"/>
      <c r="EQ136" s="253"/>
      <c r="ER136" s="253"/>
      <c r="ES136" s="253"/>
      <c r="ET136" s="253" t="s">
        <v>1</v>
      </c>
      <c r="EU136" s="253"/>
      <c r="EV136" s="253"/>
      <c r="EW136" s="253"/>
      <c r="EX136" s="253"/>
      <c r="EY136" s="253"/>
      <c r="EZ136" s="253"/>
      <c r="FA136" s="253"/>
      <c r="FB136" s="253"/>
      <c r="FC136" s="253"/>
      <c r="FD136" s="253"/>
      <c r="FE136" s="253"/>
      <c r="FF136" s="253"/>
      <c r="FG136" s="253"/>
      <c r="FH136" s="253"/>
      <c r="FI136" s="253"/>
      <c r="FJ136" s="253"/>
      <c r="FK136" s="256"/>
      <c r="FL136" s="39"/>
      <c r="FM136" s="39"/>
      <c r="FN136" s="39"/>
    </row>
    <row r="137" spans="1:194" ht="12.75" customHeight="1" thickBot="1">
      <c r="A137" s="118">
        <v>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119">
        <v>2</v>
      </c>
      <c r="CA137" s="119"/>
      <c r="CB137" s="119"/>
      <c r="CC137" s="119"/>
      <c r="CD137" s="119"/>
      <c r="CE137" s="119"/>
      <c r="CF137" s="119"/>
      <c r="CG137" s="119">
        <v>3</v>
      </c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293">
        <v>4</v>
      </c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>
        <v>5</v>
      </c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>
        <v>6</v>
      </c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  <c r="EO137" s="293"/>
      <c r="EP137" s="293"/>
      <c r="EQ137" s="293"/>
      <c r="ER137" s="293"/>
      <c r="ES137" s="293"/>
      <c r="ET137" s="293">
        <v>7</v>
      </c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3"/>
      <c r="FI137" s="293"/>
      <c r="FJ137" s="293"/>
      <c r="FK137" s="297"/>
    </row>
    <row r="138" spans="1:194" ht="15" customHeight="1">
      <c r="A138" s="215" t="s">
        <v>143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6"/>
      <c r="BZ138" s="138" t="s">
        <v>122</v>
      </c>
      <c r="CA138" s="139"/>
      <c r="CB138" s="139"/>
      <c r="CC138" s="139"/>
      <c r="CD138" s="139"/>
      <c r="CE138" s="139"/>
      <c r="CF138" s="139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254">
        <f>CR139+CR143+CR147</f>
        <v>-44074</v>
      </c>
      <c r="CS138" s="254"/>
      <c r="CT138" s="254"/>
      <c r="CU138" s="254"/>
      <c r="CV138" s="254"/>
      <c r="CW138" s="254"/>
      <c r="CX138" s="254"/>
      <c r="CY138" s="254"/>
      <c r="CZ138" s="254"/>
      <c r="DA138" s="254"/>
      <c r="DB138" s="254"/>
      <c r="DC138" s="254"/>
      <c r="DD138" s="254"/>
      <c r="DE138" s="254"/>
      <c r="DF138" s="254"/>
      <c r="DG138" s="254"/>
      <c r="DH138" s="254"/>
      <c r="DI138" s="254"/>
      <c r="DJ138" s="254">
        <f>DJ139+DJ143+DJ147</f>
        <v>-421078.8599999994</v>
      </c>
      <c r="DK138" s="254"/>
      <c r="DL138" s="254"/>
      <c r="DM138" s="254"/>
      <c r="DN138" s="254"/>
      <c r="DO138" s="254"/>
      <c r="DP138" s="254"/>
      <c r="DQ138" s="254"/>
      <c r="DR138" s="254"/>
      <c r="DS138" s="254"/>
      <c r="DT138" s="254"/>
      <c r="DU138" s="254"/>
      <c r="DV138" s="254"/>
      <c r="DW138" s="254"/>
      <c r="DX138" s="254"/>
      <c r="DY138" s="254"/>
      <c r="DZ138" s="254"/>
      <c r="EA138" s="254"/>
      <c r="EB138" s="254">
        <f>EB139+EB143+EB147</f>
        <v>0</v>
      </c>
      <c r="EC138" s="254"/>
      <c r="ED138" s="254"/>
      <c r="EE138" s="254"/>
      <c r="EF138" s="254"/>
      <c r="EG138" s="254"/>
      <c r="EH138" s="254"/>
      <c r="EI138" s="254"/>
      <c r="EJ138" s="254"/>
      <c r="EK138" s="254"/>
      <c r="EL138" s="254"/>
      <c r="EM138" s="254"/>
      <c r="EN138" s="254"/>
      <c r="EO138" s="254"/>
      <c r="EP138" s="254"/>
      <c r="EQ138" s="254"/>
      <c r="ER138" s="254"/>
      <c r="ES138" s="254"/>
      <c r="ET138" s="254">
        <f>SUM(CR138:ES138)</f>
        <v>-465152.8599999994</v>
      </c>
      <c r="EU138" s="254"/>
      <c r="EV138" s="254"/>
      <c r="EW138" s="254"/>
      <c r="EX138" s="254"/>
      <c r="EY138" s="254"/>
      <c r="EZ138" s="254"/>
      <c r="FA138" s="254"/>
      <c r="FB138" s="254"/>
      <c r="FC138" s="254"/>
      <c r="FD138" s="254"/>
      <c r="FE138" s="254"/>
      <c r="FF138" s="254"/>
      <c r="FG138" s="254"/>
      <c r="FH138" s="254"/>
      <c r="FI138" s="254"/>
      <c r="FJ138" s="254"/>
      <c r="FK138" s="270"/>
    </row>
    <row r="139" spans="1:194" ht="26.25" customHeight="1">
      <c r="A139" s="126" t="s">
        <v>223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7"/>
      <c r="BZ139" s="65" t="s">
        <v>123</v>
      </c>
      <c r="CA139" s="66"/>
      <c r="CB139" s="66"/>
      <c r="CC139" s="66"/>
      <c r="CD139" s="66"/>
      <c r="CE139" s="66"/>
      <c r="CF139" s="66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233">
        <f>CR140-CR142</f>
        <v>0</v>
      </c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>
        <f>DJ140-DJ142</f>
        <v>0</v>
      </c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33"/>
      <c r="DW139" s="233"/>
      <c r="DX139" s="233"/>
      <c r="DY139" s="233"/>
      <c r="DZ139" s="233"/>
      <c r="EA139" s="233"/>
      <c r="EB139" s="233">
        <f>EB140-EB142</f>
        <v>0</v>
      </c>
      <c r="EC139" s="233"/>
      <c r="ED139" s="233"/>
      <c r="EE139" s="233"/>
      <c r="EF139" s="233"/>
      <c r="EG139" s="233"/>
      <c r="EH139" s="233"/>
      <c r="EI139" s="233"/>
      <c r="EJ139" s="233"/>
      <c r="EK139" s="233"/>
      <c r="EL139" s="233"/>
      <c r="EM139" s="233"/>
      <c r="EN139" s="233"/>
      <c r="EO139" s="233"/>
      <c r="EP139" s="233"/>
      <c r="EQ139" s="233"/>
      <c r="ER139" s="233"/>
      <c r="ES139" s="233"/>
      <c r="ET139" s="233">
        <f>SUM(CR139:ES139)</f>
        <v>0</v>
      </c>
      <c r="EU139" s="233"/>
      <c r="EV139" s="233"/>
      <c r="EW139" s="233"/>
      <c r="EX139" s="233"/>
      <c r="EY139" s="233"/>
      <c r="EZ139" s="233"/>
      <c r="FA139" s="233"/>
      <c r="FB139" s="233"/>
      <c r="FC139" s="233"/>
      <c r="FD139" s="233"/>
      <c r="FE139" s="233"/>
      <c r="FF139" s="233"/>
      <c r="FG139" s="233"/>
      <c r="FH139" s="233"/>
      <c r="FI139" s="233"/>
      <c r="FJ139" s="233"/>
      <c r="FK139" s="234"/>
    </row>
    <row r="140" spans="1:194" ht="12" customHeight="1">
      <c r="A140" s="128" t="s">
        <v>23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9"/>
      <c r="BZ140" s="79" t="s">
        <v>124</v>
      </c>
      <c r="CA140" s="80"/>
      <c r="CB140" s="80"/>
      <c r="CC140" s="80"/>
      <c r="CD140" s="80"/>
      <c r="CE140" s="80"/>
      <c r="CF140" s="81"/>
      <c r="CG140" s="73">
        <v>710</v>
      </c>
      <c r="CH140" s="74"/>
      <c r="CI140" s="74"/>
      <c r="CJ140" s="74"/>
      <c r="CK140" s="74"/>
      <c r="CL140" s="74"/>
      <c r="CM140" s="74"/>
      <c r="CN140" s="74"/>
      <c r="CO140" s="74"/>
      <c r="CP140" s="74"/>
      <c r="CQ140" s="75"/>
      <c r="CR140" s="235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7"/>
      <c r="DJ140" s="235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36"/>
      <c r="DX140" s="236"/>
      <c r="DY140" s="236"/>
      <c r="DZ140" s="236"/>
      <c r="EA140" s="237"/>
      <c r="EB140" s="235"/>
      <c r="EC140" s="236"/>
      <c r="ED140" s="236"/>
      <c r="EE140" s="236"/>
      <c r="EF140" s="236"/>
      <c r="EG140" s="236"/>
      <c r="EH140" s="236"/>
      <c r="EI140" s="236"/>
      <c r="EJ140" s="236"/>
      <c r="EK140" s="236"/>
      <c r="EL140" s="236"/>
      <c r="EM140" s="236"/>
      <c r="EN140" s="236"/>
      <c r="EO140" s="236"/>
      <c r="EP140" s="236"/>
      <c r="EQ140" s="236"/>
      <c r="ER140" s="236"/>
      <c r="ES140" s="237"/>
      <c r="ET140" s="241">
        <f>SUM(CR140:ES141)</f>
        <v>0</v>
      </c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3"/>
    </row>
    <row r="141" spans="1:194" ht="12" customHeight="1">
      <c r="A141" s="196" t="s">
        <v>224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7"/>
      <c r="BZ141" s="82"/>
      <c r="CA141" s="83"/>
      <c r="CB141" s="83"/>
      <c r="CC141" s="83"/>
      <c r="CD141" s="83"/>
      <c r="CE141" s="83"/>
      <c r="CF141" s="84"/>
      <c r="CG141" s="76"/>
      <c r="CH141" s="77"/>
      <c r="CI141" s="77"/>
      <c r="CJ141" s="77"/>
      <c r="CK141" s="77"/>
      <c r="CL141" s="77"/>
      <c r="CM141" s="77"/>
      <c r="CN141" s="77"/>
      <c r="CO141" s="77"/>
      <c r="CP141" s="77"/>
      <c r="CQ141" s="78"/>
      <c r="CR141" s="238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40"/>
      <c r="DJ141" s="238"/>
      <c r="DK141" s="239"/>
      <c r="DL141" s="239"/>
      <c r="DM141" s="239"/>
      <c r="DN141" s="239"/>
      <c r="DO141" s="239"/>
      <c r="DP141" s="239"/>
      <c r="DQ141" s="239"/>
      <c r="DR141" s="239"/>
      <c r="DS141" s="239"/>
      <c r="DT141" s="239"/>
      <c r="DU141" s="239"/>
      <c r="DV141" s="239"/>
      <c r="DW141" s="239"/>
      <c r="DX141" s="239"/>
      <c r="DY141" s="239"/>
      <c r="DZ141" s="239"/>
      <c r="EA141" s="240"/>
      <c r="EB141" s="238"/>
      <c r="EC141" s="239"/>
      <c r="ED141" s="239"/>
      <c r="EE141" s="239"/>
      <c r="EF141" s="239"/>
      <c r="EG141" s="239"/>
      <c r="EH141" s="239"/>
      <c r="EI141" s="239"/>
      <c r="EJ141" s="239"/>
      <c r="EK141" s="239"/>
      <c r="EL141" s="239"/>
      <c r="EM141" s="239"/>
      <c r="EN141" s="239"/>
      <c r="EO141" s="239"/>
      <c r="EP141" s="239"/>
      <c r="EQ141" s="239"/>
      <c r="ER141" s="239"/>
      <c r="ES141" s="240"/>
      <c r="ET141" s="244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6"/>
    </row>
    <row r="142" spans="1:194" ht="15" customHeight="1">
      <c r="A142" s="135" t="s">
        <v>225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6"/>
      <c r="BZ142" s="65" t="s">
        <v>125</v>
      </c>
      <c r="CA142" s="66"/>
      <c r="CB142" s="66"/>
      <c r="CC142" s="66"/>
      <c r="CD142" s="66"/>
      <c r="CE142" s="66"/>
      <c r="CF142" s="66"/>
      <c r="CG142" s="97">
        <v>810</v>
      </c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  <c r="DV142" s="250"/>
      <c r="DW142" s="250"/>
      <c r="DX142" s="250"/>
      <c r="DY142" s="250"/>
      <c r="DZ142" s="250"/>
      <c r="EA142" s="250"/>
      <c r="EB142" s="250"/>
      <c r="EC142" s="250"/>
      <c r="ED142" s="250"/>
      <c r="EE142" s="250"/>
      <c r="EF142" s="250"/>
      <c r="EG142" s="250"/>
      <c r="EH142" s="250"/>
      <c r="EI142" s="250"/>
      <c r="EJ142" s="250"/>
      <c r="EK142" s="250"/>
      <c r="EL142" s="250"/>
      <c r="EM142" s="250"/>
      <c r="EN142" s="250"/>
      <c r="EO142" s="250"/>
      <c r="EP142" s="250"/>
      <c r="EQ142" s="250"/>
      <c r="ER142" s="250"/>
      <c r="ES142" s="250"/>
      <c r="ET142" s="233">
        <f>SUM(CR142:ES142)</f>
        <v>0</v>
      </c>
      <c r="EU142" s="233"/>
      <c r="EV142" s="233"/>
      <c r="EW142" s="233"/>
      <c r="EX142" s="233"/>
      <c r="EY142" s="233"/>
      <c r="EZ142" s="233"/>
      <c r="FA142" s="233"/>
      <c r="FB142" s="233"/>
      <c r="FC142" s="233"/>
      <c r="FD142" s="233"/>
      <c r="FE142" s="233"/>
      <c r="FF142" s="233"/>
      <c r="FG142" s="233"/>
      <c r="FH142" s="233"/>
      <c r="FI142" s="233"/>
      <c r="FJ142" s="233"/>
      <c r="FK142" s="234"/>
    </row>
    <row r="143" spans="1:194" ht="25.5" customHeight="1">
      <c r="A143" s="126" t="s">
        <v>226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7"/>
      <c r="BZ143" s="65" t="s">
        <v>126</v>
      </c>
      <c r="CA143" s="66"/>
      <c r="CB143" s="66"/>
      <c r="CC143" s="66"/>
      <c r="CD143" s="66"/>
      <c r="CE143" s="66"/>
      <c r="CF143" s="66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233">
        <f>CR144-CR146</f>
        <v>0</v>
      </c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>
        <f>DJ144-DJ146</f>
        <v>0</v>
      </c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33"/>
      <c r="DX143" s="233"/>
      <c r="DY143" s="233"/>
      <c r="DZ143" s="233"/>
      <c r="EA143" s="233"/>
      <c r="EB143" s="233">
        <f>EB144-EB146</f>
        <v>0</v>
      </c>
      <c r="EC143" s="233"/>
      <c r="ED143" s="233"/>
      <c r="EE143" s="233"/>
      <c r="EF143" s="233"/>
      <c r="EG143" s="233"/>
      <c r="EH143" s="233"/>
      <c r="EI143" s="233"/>
      <c r="EJ143" s="233"/>
      <c r="EK143" s="233"/>
      <c r="EL143" s="233"/>
      <c r="EM143" s="233"/>
      <c r="EN143" s="233"/>
      <c r="EO143" s="233"/>
      <c r="EP143" s="233"/>
      <c r="EQ143" s="233"/>
      <c r="ER143" s="233"/>
      <c r="ES143" s="233"/>
      <c r="ET143" s="233">
        <f>SUM(CR143:ES143)</f>
        <v>0</v>
      </c>
      <c r="EU143" s="233"/>
      <c r="EV143" s="233"/>
      <c r="EW143" s="233"/>
      <c r="EX143" s="233"/>
      <c r="EY143" s="233"/>
      <c r="EZ143" s="233"/>
      <c r="FA143" s="233"/>
      <c r="FB143" s="233"/>
      <c r="FC143" s="233"/>
      <c r="FD143" s="233"/>
      <c r="FE143" s="233"/>
      <c r="FF143" s="233"/>
      <c r="FG143" s="233"/>
      <c r="FH143" s="233"/>
      <c r="FI143" s="233"/>
      <c r="FJ143" s="233"/>
      <c r="FK143" s="234"/>
    </row>
    <row r="144" spans="1:194" ht="12" customHeight="1">
      <c r="A144" s="128" t="s">
        <v>23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9"/>
      <c r="BZ144" s="79" t="s">
        <v>127</v>
      </c>
      <c r="CA144" s="80"/>
      <c r="CB144" s="80"/>
      <c r="CC144" s="80"/>
      <c r="CD144" s="80"/>
      <c r="CE144" s="80"/>
      <c r="CF144" s="81"/>
      <c r="CG144" s="73">
        <v>720</v>
      </c>
      <c r="CH144" s="74"/>
      <c r="CI144" s="74"/>
      <c r="CJ144" s="74"/>
      <c r="CK144" s="74"/>
      <c r="CL144" s="74"/>
      <c r="CM144" s="74"/>
      <c r="CN144" s="74"/>
      <c r="CO144" s="74"/>
      <c r="CP144" s="74"/>
      <c r="CQ144" s="75"/>
      <c r="CR144" s="235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7"/>
      <c r="DJ144" s="235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36"/>
      <c r="DX144" s="236"/>
      <c r="DY144" s="236"/>
      <c r="DZ144" s="236"/>
      <c r="EA144" s="237"/>
      <c r="EB144" s="235"/>
      <c r="EC144" s="236"/>
      <c r="ED144" s="236"/>
      <c r="EE144" s="236"/>
      <c r="EF144" s="236"/>
      <c r="EG144" s="236"/>
      <c r="EH144" s="236"/>
      <c r="EI144" s="236"/>
      <c r="EJ144" s="236"/>
      <c r="EK144" s="236"/>
      <c r="EL144" s="236"/>
      <c r="EM144" s="236"/>
      <c r="EN144" s="236"/>
      <c r="EO144" s="236"/>
      <c r="EP144" s="236"/>
      <c r="EQ144" s="236"/>
      <c r="ER144" s="236"/>
      <c r="ES144" s="237"/>
      <c r="ET144" s="241">
        <f>SUM(CR144:ES145)</f>
        <v>0</v>
      </c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3"/>
    </row>
    <row r="145" spans="1:203" ht="12" customHeight="1">
      <c r="A145" s="196" t="s">
        <v>239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7"/>
      <c r="BZ145" s="82"/>
      <c r="CA145" s="83"/>
      <c r="CB145" s="83"/>
      <c r="CC145" s="83"/>
      <c r="CD145" s="83"/>
      <c r="CE145" s="83"/>
      <c r="CF145" s="84"/>
      <c r="CG145" s="76"/>
      <c r="CH145" s="77"/>
      <c r="CI145" s="77"/>
      <c r="CJ145" s="77"/>
      <c r="CK145" s="77"/>
      <c r="CL145" s="77"/>
      <c r="CM145" s="77"/>
      <c r="CN145" s="77"/>
      <c r="CO145" s="77"/>
      <c r="CP145" s="77"/>
      <c r="CQ145" s="78"/>
      <c r="CR145" s="238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40"/>
      <c r="DJ145" s="238"/>
      <c r="DK145" s="239"/>
      <c r="DL145" s="239"/>
      <c r="DM145" s="239"/>
      <c r="DN145" s="239"/>
      <c r="DO145" s="239"/>
      <c r="DP145" s="239"/>
      <c r="DQ145" s="239"/>
      <c r="DR145" s="239"/>
      <c r="DS145" s="239"/>
      <c r="DT145" s="239"/>
      <c r="DU145" s="239"/>
      <c r="DV145" s="239"/>
      <c r="DW145" s="239"/>
      <c r="DX145" s="239"/>
      <c r="DY145" s="239"/>
      <c r="DZ145" s="239"/>
      <c r="EA145" s="240"/>
      <c r="EB145" s="238"/>
      <c r="EC145" s="239"/>
      <c r="ED145" s="239"/>
      <c r="EE145" s="239"/>
      <c r="EF145" s="239"/>
      <c r="EG145" s="239"/>
      <c r="EH145" s="239"/>
      <c r="EI145" s="239"/>
      <c r="EJ145" s="239"/>
      <c r="EK145" s="239"/>
      <c r="EL145" s="239"/>
      <c r="EM145" s="239"/>
      <c r="EN145" s="239"/>
      <c r="EO145" s="239"/>
      <c r="EP145" s="239"/>
      <c r="EQ145" s="239"/>
      <c r="ER145" s="239"/>
      <c r="ES145" s="240"/>
      <c r="ET145" s="244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6"/>
    </row>
    <row r="146" spans="1:203" ht="15" customHeight="1">
      <c r="A146" s="135" t="s">
        <v>227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6"/>
      <c r="BZ146" s="65" t="s">
        <v>128</v>
      </c>
      <c r="CA146" s="66"/>
      <c r="CB146" s="66"/>
      <c r="CC146" s="66"/>
      <c r="CD146" s="66"/>
      <c r="CE146" s="66"/>
      <c r="CF146" s="66"/>
      <c r="CG146" s="97">
        <v>820</v>
      </c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  <c r="DV146" s="250"/>
      <c r="DW146" s="250"/>
      <c r="DX146" s="250"/>
      <c r="DY146" s="250"/>
      <c r="DZ146" s="250"/>
      <c r="EA146" s="250"/>
      <c r="EB146" s="250"/>
      <c r="EC146" s="250"/>
      <c r="ED146" s="250"/>
      <c r="EE146" s="250"/>
      <c r="EF146" s="250"/>
      <c r="EG146" s="250"/>
      <c r="EH146" s="250"/>
      <c r="EI146" s="250"/>
      <c r="EJ146" s="250"/>
      <c r="EK146" s="250"/>
      <c r="EL146" s="250"/>
      <c r="EM146" s="250"/>
      <c r="EN146" s="250"/>
      <c r="EO146" s="250"/>
      <c r="EP146" s="250"/>
      <c r="EQ146" s="250"/>
      <c r="ER146" s="250"/>
      <c r="ES146" s="250"/>
      <c r="ET146" s="233">
        <f>SUM(CR146:ES146)</f>
        <v>0</v>
      </c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4"/>
    </row>
    <row r="147" spans="1:203" ht="15" customHeight="1">
      <c r="A147" s="126" t="s">
        <v>157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7"/>
      <c r="BZ147" s="65" t="s">
        <v>129</v>
      </c>
      <c r="CA147" s="66"/>
      <c r="CB147" s="66"/>
      <c r="CC147" s="66"/>
      <c r="CD147" s="66"/>
      <c r="CE147" s="66"/>
      <c r="CF147" s="66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233">
        <f>CR148-CR150</f>
        <v>-44074</v>
      </c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>
        <f>DJ148-DJ150</f>
        <v>-421078.8599999994</v>
      </c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33"/>
      <c r="DW147" s="233"/>
      <c r="DX147" s="233"/>
      <c r="DY147" s="233"/>
      <c r="DZ147" s="233"/>
      <c r="EA147" s="233"/>
      <c r="EB147" s="233">
        <f>EB148-EB150</f>
        <v>0</v>
      </c>
      <c r="EC147" s="233"/>
      <c r="ED147" s="233"/>
      <c r="EE147" s="233"/>
      <c r="EF147" s="233"/>
      <c r="EG147" s="233"/>
      <c r="EH147" s="233"/>
      <c r="EI147" s="233"/>
      <c r="EJ147" s="233"/>
      <c r="EK147" s="233"/>
      <c r="EL147" s="233"/>
      <c r="EM147" s="233"/>
      <c r="EN147" s="233"/>
      <c r="EO147" s="233"/>
      <c r="EP147" s="233"/>
      <c r="EQ147" s="233"/>
      <c r="ER147" s="233"/>
      <c r="ES147" s="233"/>
      <c r="ET147" s="233">
        <f>SUM(CR147:ES147)</f>
        <v>-465152.8599999994</v>
      </c>
      <c r="EU147" s="233"/>
      <c r="EV147" s="233"/>
      <c r="EW147" s="233"/>
      <c r="EX147" s="233"/>
      <c r="EY147" s="233"/>
      <c r="EZ147" s="233"/>
      <c r="FA147" s="233"/>
      <c r="FB147" s="233"/>
      <c r="FC147" s="233"/>
      <c r="FD147" s="233"/>
      <c r="FE147" s="233"/>
      <c r="FF147" s="233"/>
      <c r="FG147" s="233"/>
      <c r="FH147" s="233"/>
      <c r="FI147" s="233"/>
      <c r="FJ147" s="233"/>
      <c r="FK147" s="234"/>
      <c r="FL147" s="225" t="s">
        <v>268</v>
      </c>
      <c r="FM147" s="226"/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  <c r="GH147" s="226"/>
      <c r="GI147" s="226"/>
      <c r="GJ147" s="226"/>
      <c r="GK147" s="61"/>
      <c r="GL147" s="61"/>
      <c r="GM147" s="227"/>
      <c r="GN147" s="227"/>
      <c r="GO147" s="227"/>
      <c r="GP147" s="227"/>
      <c r="GQ147" s="227"/>
      <c r="GR147" s="227"/>
      <c r="GS147" s="227"/>
      <c r="GT147" s="227"/>
      <c r="GU147" s="227"/>
    </row>
    <row r="148" spans="1:203" ht="12" customHeight="1">
      <c r="A148" s="128" t="s">
        <v>23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9"/>
      <c r="BZ148" s="79" t="s">
        <v>130</v>
      </c>
      <c r="CA148" s="80"/>
      <c r="CB148" s="80"/>
      <c r="CC148" s="80"/>
      <c r="CD148" s="80"/>
      <c r="CE148" s="80"/>
      <c r="CF148" s="81"/>
      <c r="CG148" s="73">
        <v>730</v>
      </c>
      <c r="CH148" s="74"/>
      <c r="CI148" s="74"/>
      <c r="CJ148" s="74"/>
      <c r="CK148" s="74"/>
      <c r="CL148" s="74"/>
      <c r="CM148" s="74"/>
      <c r="CN148" s="74"/>
      <c r="CO148" s="74"/>
      <c r="CP148" s="74"/>
      <c r="CQ148" s="75"/>
      <c r="CR148" s="235">
        <v>138149</v>
      </c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7"/>
      <c r="DJ148" s="235">
        <v>23906260.379999999</v>
      </c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6"/>
      <c r="DX148" s="236"/>
      <c r="DY148" s="236"/>
      <c r="DZ148" s="236"/>
      <c r="EA148" s="237"/>
      <c r="EB148" s="235"/>
      <c r="EC148" s="236"/>
      <c r="ED148" s="236"/>
      <c r="EE148" s="236"/>
      <c r="EF148" s="236"/>
      <c r="EG148" s="236"/>
      <c r="EH148" s="236"/>
      <c r="EI148" s="236"/>
      <c r="EJ148" s="236"/>
      <c r="EK148" s="236"/>
      <c r="EL148" s="236"/>
      <c r="EM148" s="236"/>
      <c r="EN148" s="236"/>
      <c r="EO148" s="236"/>
      <c r="EP148" s="236"/>
      <c r="EQ148" s="236"/>
      <c r="ER148" s="236"/>
      <c r="ES148" s="237"/>
      <c r="ET148" s="241">
        <f>SUM(CR148:ES149)</f>
        <v>24044409.379999999</v>
      </c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3"/>
      <c r="FL148" s="225"/>
      <c r="FM148" s="226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  <c r="GH148" s="226"/>
      <c r="GI148" s="226"/>
      <c r="GJ148" s="226"/>
      <c r="GM148" s="227"/>
      <c r="GN148" s="227"/>
      <c r="GO148" s="227"/>
      <c r="GP148" s="227"/>
      <c r="GQ148" s="227"/>
      <c r="GR148" s="227"/>
      <c r="GS148" s="227"/>
      <c r="GT148" s="227"/>
      <c r="GU148" s="227"/>
    </row>
    <row r="149" spans="1:203" ht="12" customHeight="1">
      <c r="A149" s="196" t="s">
        <v>120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7"/>
      <c r="BZ149" s="82"/>
      <c r="CA149" s="83"/>
      <c r="CB149" s="83"/>
      <c r="CC149" s="83"/>
      <c r="CD149" s="83"/>
      <c r="CE149" s="83"/>
      <c r="CF149" s="84"/>
      <c r="CG149" s="76"/>
      <c r="CH149" s="77"/>
      <c r="CI149" s="77"/>
      <c r="CJ149" s="77"/>
      <c r="CK149" s="77"/>
      <c r="CL149" s="77"/>
      <c r="CM149" s="77"/>
      <c r="CN149" s="77"/>
      <c r="CO149" s="77"/>
      <c r="CP149" s="77"/>
      <c r="CQ149" s="78"/>
      <c r="CR149" s="238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40"/>
      <c r="DJ149" s="238"/>
      <c r="DK149" s="239"/>
      <c r="DL149" s="239"/>
      <c r="DM149" s="239"/>
      <c r="DN149" s="239"/>
      <c r="DO149" s="239"/>
      <c r="DP149" s="239"/>
      <c r="DQ149" s="239"/>
      <c r="DR149" s="239"/>
      <c r="DS149" s="239"/>
      <c r="DT149" s="239"/>
      <c r="DU149" s="239"/>
      <c r="DV149" s="239"/>
      <c r="DW149" s="239"/>
      <c r="DX149" s="239"/>
      <c r="DY149" s="239"/>
      <c r="DZ149" s="239"/>
      <c r="EA149" s="240"/>
      <c r="EB149" s="238"/>
      <c r="EC149" s="239"/>
      <c r="ED149" s="239"/>
      <c r="EE149" s="239"/>
      <c r="EF149" s="239"/>
      <c r="EG149" s="239"/>
      <c r="EH149" s="239"/>
      <c r="EI149" s="239"/>
      <c r="EJ149" s="239"/>
      <c r="EK149" s="239"/>
      <c r="EL149" s="239"/>
      <c r="EM149" s="239"/>
      <c r="EN149" s="239"/>
      <c r="EO149" s="239"/>
      <c r="EP149" s="239"/>
      <c r="EQ149" s="239"/>
      <c r="ER149" s="239"/>
      <c r="ES149" s="240"/>
      <c r="ET149" s="244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6"/>
    </row>
    <row r="150" spans="1:203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85" t="s">
        <v>131</v>
      </c>
      <c r="CA150" s="186"/>
      <c r="CB150" s="186"/>
      <c r="CC150" s="186"/>
      <c r="CD150" s="186"/>
      <c r="CE150" s="186"/>
      <c r="CF150" s="186"/>
      <c r="CG150" s="201">
        <v>830</v>
      </c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47">
        <v>182223</v>
      </c>
      <c r="CS150" s="247"/>
      <c r="CT150" s="247"/>
      <c r="CU150" s="247"/>
      <c r="CV150" s="247"/>
      <c r="CW150" s="247"/>
      <c r="CX150" s="247"/>
      <c r="CY150" s="247"/>
      <c r="CZ150" s="247"/>
      <c r="DA150" s="247"/>
      <c r="DB150" s="247"/>
      <c r="DC150" s="247"/>
      <c r="DD150" s="247"/>
      <c r="DE150" s="247"/>
      <c r="DF150" s="247"/>
      <c r="DG150" s="247"/>
      <c r="DH150" s="247"/>
      <c r="DI150" s="247"/>
      <c r="DJ150" s="247">
        <v>24327339.239999998</v>
      </c>
      <c r="DK150" s="247"/>
      <c r="DL150" s="247"/>
      <c r="DM150" s="247"/>
      <c r="DN150" s="247"/>
      <c r="DO150" s="247"/>
      <c r="DP150" s="247"/>
      <c r="DQ150" s="247"/>
      <c r="DR150" s="247"/>
      <c r="DS150" s="247"/>
      <c r="DT150" s="247"/>
      <c r="DU150" s="247"/>
      <c r="DV150" s="247"/>
      <c r="DW150" s="247"/>
      <c r="DX150" s="247"/>
      <c r="DY150" s="247"/>
      <c r="DZ150" s="247"/>
      <c r="EA150" s="247"/>
      <c r="EB150" s="247"/>
      <c r="EC150" s="247"/>
      <c r="ED150" s="247"/>
      <c r="EE150" s="247"/>
      <c r="EF150" s="247"/>
      <c r="EG150" s="247"/>
      <c r="EH150" s="247"/>
      <c r="EI150" s="247"/>
      <c r="EJ150" s="247"/>
      <c r="EK150" s="247"/>
      <c r="EL150" s="247"/>
      <c r="EM150" s="247"/>
      <c r="EN150" s="247"/>
      <c r="EO150" s="247"/>
      <c r="EP150" s="247"/>
      <c r="EQ150" s="247"/>
      <c r="ER150" s="247"/>
      <c r="ES150" s="247"/>
      <c r="ET150" s="248">
        <f>SUM(CR150:ES150)</f>
        <v>24509562.239999998</v>
      </c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9"/>
    </row>
    <row r="151" spans="1:203" ht="37.5" customHeight="1"/>
    <row r="152" spans="1:203">
      <c r="A152" s="1" t="s">
        <v>132</v>
      </c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Z152" s="1" t="s">
        <v>139</v>
      </c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N152" s="294" t="s">
        <v>248</v>
      </c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</row>
    <row r="153" spans="1:203" s="16" customFormat="1">
      <c r="O153" s="134" t="s">
        <v>133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K153" s="134" t="s">
        <v>134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CR153" s="292" t="s">
        <v>133</v>
      </c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32"/>
      <c r="DK153" s="32"/>
      <c r="DL153" s="32"/>
      <c r="DM153" s="32"/>
      <c r="DN153" s="292" t="s">
        <v>134</v>
      </c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3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3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44"/>
      <c r="FM155" s="44"/>
      <c r="FN155" s="44"/>
    </row>
    <row r="156" spans="1:203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34" t="s">
        <v>229</v>
      </c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32"/>
      <c r="FM156" s="32"/>
      <c r="FN156" s="32"/>
    </row>
    <row r="157" spans="1:20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77" t="s">
        <v>249</v>
      </c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23"/>
      <c r="CM158" s="23"/>
      <c r="CN158" s="23"/>
      <c r="CO158" s="23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L158" s="294" t="s">
        <v>250</v>
      </c>
      <c r="DM158" s="294"/>
      <c r="DN158" s="294"/>
      <c r="DO158" s="294"/>
      <c r="DP158" s="294"/>
      <c r="DQ158" s="294"/>
      <c r="DR158" s="294"/>
      <c r="DS158" s="294"/>
      <c r="DT158" s="294"/>
      <c r="DU158" s="294"/>
      <c r="DV158" s="294"/>
      <c r="DW158" s="294"/>
      <c r="DX158" s="294"/>
      <c r="DY158" s="294"/>
      <c r="DZ158" s="294"/>
      <c r="EA158" s="294"/>
      <c r="EB158" s="294"/>
      <c r="EC158" s="294"/>
      <c r="ED158" s="294"/>
      <c r="EE158" s="294"/>
      <c r="EF158" s="294"/>
      <c r="EG158" s="294"/>
      <c r="EH158" s="294"/>
      <c r="EI158" s="294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3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34" t="s">
        <v>231</v>
      </c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25"/>
      <c r="CM159" s="25"/>
      <c r="CN159" s="25"/>
      <c r="CO159" s="25"/>
      <c r="CP159" s="134" t="s">
        <v>133</v>
      </c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32"/>
      <c r="DI159" s="32"/>
      <c r="DJ159" s="32"/>
      <c r="DK159" s="32"/>
      <c r="DL159" s="292" t="s">
        <v>134</v>
      </c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3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23"/>
      <c r="AM161" s="23"/>
      <c r="AN161" s="23"/>
      <c r="AO161" s="23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23"/>
      <c r="CK161" s="23"/>
      <c r="CL161" s="23"/>
      <c r="CM161" s="2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34" t="s">
        <v>231</v>
      </c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25"/>
      <c r="AM162" s="25"/>
      <c r="AN162" s="25"/>
      <c r="AO162" s="25"/>
      <c r="AP162" s="134" t="s">
        <v>133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L162" s="134" t="s">
        <v>134</v>
      </c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N162" s="134" t="s">
        <v>233</v>
      </c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78" t="s">
        <v>135</v>
      </c>
      <c r="B164" s="178"/>
      <c r="C164" s="83"/>
      <c r="D164" s="83"/>
      <c r="E164" s="83"/>
      <c r="F164" s="83"/>
      <c r="G164" s="202" t="s">
        <v>135</v>
      </c>
      <c r="H164" s="202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202">
        <v>20</v>
      </c>
      <c r="AC164" s="202"/>
      <c r="AD164" s="202"/>
      <c r="AE164" s="202"/>
      <c r="AF164" s="184"/>
      <c r="AG164" s="184"/>
      <c r="AH164" s="184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4">
    <mergeCell ref="FL33:GC34"/>
    <mergeCell ref="GD33:GU34"/>
    <mergeCell ref="FL147:GJ148"/>
    <mergeCell ref="GM147:GU148"/>
    <mergeCell ref="GE72:GV73"/>
    <mergeCell ref="GW72:HN73"/>
    <mergeCell ref="FM82:GA82"/>
    <mergeCell ref="FM110:FY110"/>
    <mergeCell ref="GA110:GL110"/>
    <mergeCell ref="FM113:GL115"/>
    <mergeCell ref="FM72:GA72"/>
    <mergeCell ref="FM73:GD73"/>
    <mergeCell ref="AJ3:EB3"/>
    <mergeCell ref="ET3:FK3"/>
    <mergeCell ref="ET4:FK4"/>
    <mergeCell ref="BS5:CP5"/>
    <mergeCell ref="CQ5:CT5"/>
    <mergeCell ref="CU5:CW5"/>
    <mergeCell ref="ET5:FK5"/>
    <mergeCell ref="AE6:ED6"/>
    <mergeCell ref="ET6:FK6"/>
    <mergeCell ref="AI7:EA7"/>
    <mergeCell ref="ET7:FK7"/>
    <mergeCell ref="AI8:EA8"/>
    <mergeCell ref="ET8:FK8"/>
    <mergeCell ref="ET9:FK9"/>
    <mergeCell ref="ET10:FK10"/>
    <mergeCell ref="ET11:FK11"/>
    <mergeCell ref="ET12:FK12"/>
    <mergeCell ref="A14:BY14"/>
    <mergeCell ref="BZ14:CF14"/>
    <mergeCell ref="CG14:CQ14"/>
    <mergeCell ref="CR14:DI14"/>
    <mergeCell ref="DJ14:EA14"/>
    <mergeCell ref="EB14:ES14"/>
    <mergeCell ref="ET14:FK14"/>
    <mergeCell ref="A15:BY15"/>
    <mergeCell ref="BZ15:CF15"/>
    <mergeCell ref="CG15:CQ15"/>
    <mergeCell ref="CR15:DI15"/>
    <mergeCell ref="DJ15:EA15"/>
    <mergeCell ref="EB15:ES15"/>
    <mergeCell ref="ET15:FK15"/>
    <mergeCell ref="A16:BY16"/>
    <mergeCell ref="BZ16:CF16"/>
    <mergeCell ref="CG16:CQ16"/>
    <mergeCell ref="CR16:DI16"/>
    <mergeCell ref="DJ16:EA16"/>
    <mergeCell ref="EB16:ES16"/>
    <mergeCell ref="ET16:FK16"/>
    <mergeCell ref="ET17:FK17"/>
    <mergeCell ref="ET18:FK18"/>
    <mergeCell ref="ET19:FK19"/>
    <mergeCell ref="ET20:FK20"/>
    <mergeCell ref="A19:BY19"/>
    <mergeCell ref="BZ19:CF19"/>
    <mergeCell ref="CG19:CQ19"/>
    <mergeCell ref="CR19:DI19"/>
    <mergeCell ref="DJ19:EA19"/>
    <mergeCell ref="EB19:ES19"/>
    <mergeCell ref="EB20:ES20"/>
    <mergeCell ref="A18:BY18"/>
    <mergeCell ref="A17:BY17"/>
    <mergeCell ref="BZ17:CF17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BZ25:CF26"/>
    <mergeCell ref="CG25:CQ26"/>
    <mergeCell ref="CR25:DI2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DJ27:EA27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6:FK36"/>
    <mergeCell ref="CG36:CQ36"/>
    <mergeCell ref="CR36:DI36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A76:BY76"/>
    <mergeCell ref="BZ76:CF76"/>
    <mergeCell ref="CG76:CQ76"/>
    <mergeCell ref="CR76:DI76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ET76:FK76"/>
    <mergeCell ref="A75:BY75"/>
    <mergeCell ref="BZ75:CF75"/>
    <mergeCell ref="DJ79:EA79"/>
    <mergeCell ref="EB79:ES79"/>
    <mergeCell ref="ET79:FK79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A77:BY77"/>
    <mergeCell ref="BZ77:CF78"/>
    <mergeCell ref="DJ76:EA76"/>
    <mergeCell ref="EB76:ES76"/>
    <mergeCell ref="CG75:CQ75"/>
    <mergeCell ref="CR75:DI75"/>
    <mergeCell ref="DJ75:EA75"/>
    <mergeCell ref="EB75:ES75"/>
    <mergeCell ref="CG77:CQ78"/>
    <mergeCell ref="CR77:DI78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BZ80:CF80"/>
    <mergeCell ref="CG80:CQ80"/>
    <mergeCell ref="CR80:DI80"/>
    <mergeCell ref="DJ80:EA80"/>
    <mergeCell ref="EB80:ES80"/>
    <mergeCell ref="ET80:FK80"/>
    <mergeCell ref="EB82:ES82"/>
    <mergeCell ref="FM83:GD83"/>
    <mergeCell ref="A82:BY82"/>
    <mergeCell ref="BZ84:CF84"/>
    <mergeCell ref="CG84:CQ84"/>
    <mergeCell ref="CR84:DI84"/>
    <mergeCell ref="DJ84:EA84"/>
    <mergeCell ref="EB84:ES84"/>
    <mergeCell ref="ET82:FK82"/>
    <mergeCell ref="BZ82:CF82"/>
    <mergeCell ref="A83:BY83"/>
    <mergeCell ref="CG82:CQ82"/>
    <mergeCell ref="CR82:DI82"/>
    <mergeCell ref="DJ82:EA82"/>
    <mergeCell ref="ET84:FK84"/>
    <mergeCell ref="ET85:FK85"/>
    <mergeCell ref="ET86:FK86"/>
    <mergeCell ref="EB86:ES86"/>
    <mergeCell ref="ET83:FK83"/>
    <mergeCell ref="A85:BY85"/>
    <mergeCell ref="BZ85:CF85"/>
    <mergeCell ref="CG85:CQ85"/>
    <mergeCell ref="CR85:DI85"/>
    <mergeCell ref="DJ85:EA85"/>
    <mergeCell ref="EB85:ES85"/>
    <mergeCell ref="A84:BY84"/>
    <mergeCell ref="BZ83:CF83"/>
    <mergeCell ref="CG83:CQ83"/>
    <mergeCell ref="CR83:DI83"/>
    <mergeCell ref="DJ83:EA83"/>
    <mergeCell ref="EB83:ES83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BZ91:CF92"/>
    <mergeCell ref="CG91:CQ92"/>
    <mergeCell ref="CR91:DI92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DJ93:EA93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DJ101:EA101"/>
    <mergeCell ref="EB102:ES102"/>
    <mergeCell ref="A107:BY107"/>
    <mergeCell ref="EB108:ES108"/>
    <mergeCell ref="EB103:ES104"/>
    <mergeCell ref="ET103:FK104"/>
    <mergeCell ref="ET105:FK105"/>
    <mergeCell ref="ET108:FK108"/>
    <mergeCell ref="A104:BY104"/>
    <mergeCell ref="A108:BY108"/>
    <mergeCell ref="BZ102:CF102"/>
    <mergeCell ref="CG102:CQ102"/>
    <mergeCell ref="CR102:DI102"/>
    <mergeCell ref="DJ102:EA102"/>
    <mergeCell ref="DJ105:EA105"/>
    <mergeCell ref="EB105:ES105"/>
    <mergeCell ref="CG108:CQ108"/>
    <mergeCell ref="CR108:DI108"/>
    <mergeCell ref="DJ108:EA108"/>
    <mergeCell ref="BZ108:CF108"/>
    <mergeCell ref="EB107:ES107"/>
    <mergeCell ref="ET107:FK107"/>
    <mergeCell ref="A105:BY105"/>
    <mergeCell ref="BZ105:CF105"/>
    <mergeCell ref="CG105:CQ105"/>
    <mergeCell ref="CR105:DI105"/>
    <mergeCell ref="CR109:DI109"/>
    <mergeCell ref="BZ111:CF111"/>
    <mergeCell ref="CG111:CQ111"/>
    <mergeCell ref="CR111:DI111"/>
    <mergeCell ref="EB109:ES109"/>
    <mergeCell ref="BZ107:CF107"/>
    <mergeCell ref="CG107:CQ107"/>
    <mergeCell ref="CR107:DI107"/>
    <mergeCell ref="DJ107:EA107"/>
    <mergeCell ref="DJ111:EA111"/>
    <mergeCell ref="EB111:ES111"/>
    <mergeCell ref="ET109:FK109"/>
    <mergeCell ref="DJ110:EA110"/>
    <mergeCell ref="EB110:ES110"/>
    <mergeCell ref="ET110:FK110"/>
    <mergeCell ref="DJ109:EA109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A111:BY111"/>
    <mergeCell ref="A110:BY110"/>
    <mergeCell ref="BZ110:CF110"/>
    <mergeCell ref="CG110:CQ110"/>
    <mergeCell ref="CR110:DI110"/>
    <mergeCell ref="A109:BY109"/>
    <mergeCell ref="BZ109:CF109"/>
    <mergeCell ref="CG109:CQ109"/>
    <mergeCell ref="ET115:FK115"/>
    <mergeCell ref="A116:BY116"/>
    <mergeCell ref="BZ116:CF117"/>
    <mergeCell ref="CG116:CQ117"/>
    <mergeCell ref="CR116:DI117"/>
    <mergeCell ref="DJ116:EA117"/>
    <mergeCell ref="ET118:FK118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HN165"/>
  <sheetViews>
    <sheetView topLeftCell="AL64" zoomScaleNormal="100" zoomScaleSheetLayoutView="100" workbookViewId="0">
      <selection activeCell="DJ79" sqref="DJ79:EA79"/>
    </sheetView>
  </sheetViews>
  <sheetFormatPr defaultColWidth="0.85546875" defaultRowHeight="15"/>
  <cols>
    <col min="1" max="95" width="0.85546875" style="1" customWidth="1"/>
    <col min="96" max="112" width="0.85546875" style="32" customWidth="1"/>
    <col min="113" max="113" width="6.7109375" style="32" customWidth="1"/>
    <col min="114" max="130" width="0.85546875" style="32" customWidth="1"/>
    <col min="131" max="131" width="9.140625" style="32" customWidth="1"/>
    <col min="132" max="166" width="0.85546875" style="32" customWidth="1"/>
    <col min="167" max="167" width="7.85546875" style="32" customWidth="1"/>
    <col min="168" max="168" width="0.85546875" style="32"/>
    <col min="169" max="169" width="6.42578125" style="32" bestFit="1" customWidth="1"/>
    <col min="170" max="170" width="0.85546875" style="32"/>
    <col min="171" max="193" width="0.85546875" style="1"/>
    <col min="194" max="194" width="4.140625" style="1" customWidth="1"/>
    <col min="195" max="16384" width="0.85546875" style="1"/>
  </cols>
  <sheetData>
    <row r="1" spans="1:170" ht="12" customHeight="1">
      <c r="FK1" s="33" t="s">
        <v>240</v>
      </c>
    </row>
    <row r="2" spans="1:170" ht="6" customHeight="1">
      <c r="FK2" s="33"/>
    </row>
    <row r="3" spans="1:170" ht="16.5" thickBot="1">
      <c r="AI3" s="3"/>
      <c r="AJ3" s="190" t="s">
        <v>237</v>
      </c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34"/>
      <c r="ED3" s="34"/>
      <c r="ET3" s="263" t="s">
        <v>16</v>
      </c>
      <c r="EU3" s="264"/>
      <c r="EV3" s="264"/>
      <c r="EW3" s="264"/>
      <c r="EX3" s="264"/>
      <c r="EY3" s="264"/>
      <c r="EZ3" s="264"/>
      <c r="FA3" s="264"/>
      <c r="FB3" s="264"/>
      <c r="FC3" s="264"/>
      <c r="FD3" s="264"/>
      <c r="FE3" s="264"/>
      <c r="FF3" s="264"/>
      <c r="FG3" s="264"/>
      <c r="FH3" s="264"/>
      <c r="FI3" s="264"/>
      <c r="FJ3" s="264"/>
      <c r="FK3" s="265"/>
    </row>
    <row r="4" spans="1:170" ht="14.1" customHeight="1"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ER4" s="35" t="s">
        <v>17</v>
      </c>
      <c r="ET4" s="266" t="s">
        <v>162</v>
      </c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8"/>
    </row>
    <row r="5" spans="1:170" ht="14.1" customHeight="1"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R5" s="4" t="s">
        <v>28</v>
      </c>
      <c r="BS5" s="83" t="s">
        <v>242</v>
      </c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178">
        <v>20</v>
      </c>
      <c r="CR5" s="178"/>
      <c r="CS5" s="178"/>
      <c r="CT5" s="178"/>
      <c r="CU5" s="252" t="s">
        <v>251</v>
      </c>
      <c r="CV5" s="252"/>
      <c r="CW5" s="252"/>
      <c r="CX5" s="32" t="s">
        <v>29</v>
      </c>
      <c r="ER5" s="35" t="s">
        <v>18</v>
      </c>
      <c r="ET5" s="257" t="s">
        <v>243</v>
      </c>
      <c r="EU5" s="258"/>
      <c r="EV5" s="258"/>
      <c r="EW5" s="258"/>
      <c r="EX5" s="258"/>
      <c r="EY5" s="258"/>
      <c r="EZ5" s="258"/>
      <c r="FA5" s="258"/>
      <c r="FB5" s="258"/>
      <c r="FC5" s="258"/>
      <c r="FD5" s="258"/>
      <c r="FE5" s="258"/>
      <c r="FF5" s="258"/>
      <c r="FG5" s="258"/>
      <c r="FH5" s="258"/>
      <c r="FI5" s="258"/>
      <c r="FJ5" s="258"/>
      <c r="FK5" s="259"/>
    </row>
    <row r="6" spans="1:170" ht="13.5" customHeight="1">
      <c r="A6" s="5" t="s">
        <v>167</v>
      </c>
      <c r="AE6" s="179" t="s">
        <v>247</v>
      </c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R6" s="35" t="s">
        <v>19</v>
      </c>
      <c r="ET6" s="257" t="s">
        <v>244</v>
      </c>
      <c r="EU6" s="258"/>
      <c r="EV6" s="258"/>
      <c r="EW6" s="258"/>
      <c r="EX6" s="258"/>
      <c r="EY6" s="258"/>
      <c r="EZ6" s="258"/>
      <c r="FA6" s="258"/>
      <c r="FB6" s="258"/>
      <c r="FC6" s="258"/>
      <c r="FD6" s="258"/>
      <c r="FE6" s="258"/>
      <c r="FF6" s="258"/>
      <c r="FG6" s="258"/>
      <c r="FH6" s="258"/>
      <c r="FI6" s="258"/>
      <c r="FJ6" s="258"/>
      <c r="FK6" s="259"/>
    </row>
    <row r="7" spans="1:170" ht="13.5" customHeight="1">
      <c r="A7" s="5" t="s">
        <v>168</v>
      </c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T7" s="257"/>
      <c r="EU7" s="258"/>
      <c r="EV7" s="258"/>
      <c r="EW7" s="258"/>
      <c r="EX7" s="258"/>
      <c r="EY7" s="258"/>
      <c r="EZ7" s="258"/>
      <c r="FA7" s="258"/>
      <c r="FB7" s="258"/>
      <c r="FC7" s="258"/>
      <c r="FD7" s="258"/>
      <c r="FE7" s="258"/>
      <c r="FF7" s="258"/>
      <c r="FG7" s="258"/>
      <c r="FH7" s="258"/>
      <c r="FI7" s="258"/>
      <c r="FJ7" s="258"/>
      <c r="FK7" s="259"/>
    </row>
    <row r="8" spans="1:170" ht="13.5" customHeight="1">
      <c r="A8" s="5" t="s">
        <v>169</v>
      </c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R8" s="35" t="s">
        <v>20</v>
      </c>
      <c r="ET8" s="257" t="s">
        <v>245</v>
      </c>
      <c r="EU8" s="258"/>
      <c r="EV8" s="258"/>
      <c r="EW8" s="258"/>
      <c r="EX8" s="258"/>
      <c r="EY8" s="258"/>
      <c r="EZ8" s="258"/>
      <c r="FA8" s="258"/>
      <c r="FB8" s="258"/>
      <c r="FC8" s="258"/>
      <c r="FD8" s="258"/>
      <c r="FE8" s="258"/>
      <c r="FF8" s="258"/>
      <c r="FG8" s="258"/>
      <c r="FH8" s="258"/>
      <c r="FI8" s="258"/>
      <c r="FJ8" s="258"/>
      <c r="FK8" s="259"/>
    </row>
    <row r="9" spans="1:170" ht="13.5" customHeight="1">
      <c r="A9" s="5" t="s">
        <v>170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6"/>
      <c r="AG9" s="6"/>
      <c r="AH9" s="6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4"/>
      <c r="EC9" s="34"/>
      <c r="ED9" s="34"/>
      <c r="ER9" s="35"/>
      <c r="ET9" s="257"/>
      <c r="EU9" s="258"/>
      <c r="EV9" s="258"/>
      <c r="EW9" s="258"/>
      <c r="EX9" s="258"/>
      <c r="EY9" s="258"/>
      <c r="EZ9" s="258"/>
      <c r="FA9" s="258"/>
      <c r="FB9" s="258"/>
      <c r="FC9" s="258"/>
      <c r="FD9" s="258"/>
      <c r="FE9" s="258"/>
      <c r="FF9" s="258"/>
      <c r="FG9" s="258"/>
      <c r="FH9" s="258"/>
      <c r="FI9" s="258"/>
      <c r="FJ9" s="258"/>
      <c r="FK9" s="259"/>
    </row>
    <row r="10" spans="1:170" ht="11.25" customHeight="1">
      <c r="A10" s="5" t="s">
        <v>171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28" t="s">
        <v>247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8"/>
      <c r="EC10" s="38"/>
      <c r="ED10" s="38"/>
      <c r="ER10" s="35" t="s">
        <v>144</v>
      </c>
      <c r="ET10" s="257" t="s">
        <v>246</v>
      </c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9"/>
    </row>
    <row r="11" spans="1:170" ht="14.1" customHeight="1">
      <c r="A11" s="10" t="s">
        <v>236</v>
      </c>
      <c r="ER11" s="35"/>
      <c r="ET11" s="257"/>
      <c r="EU11" s="258"/>
      <c r="EV11" s="258"/>
      <c r="EW11" s="258"/>
      <c r="EX11" s="258"/>
      <c r="EY11" s="258"/>
      <c r="EZ11" s="258"/>
      <c r="FA11" s="258"/>
      <c r="FB11" s="258"/>
      <c r="FC11" s="258"/>
      <c r="FD11" s="258"/>
      <c r="FE11" s="258"/>
      <c r="FF11" s="258"/>
      <c r="FG11" s="258"/>
      <c r="FH11" s="258"/>
      <c r="FI11" s="258"/>
      <c r="FJ11" s="258"/>
      <c r="FK11" s="259"/>
    </row>
    <row r="12" spans="1:170" ht="14.1" customHeight="1" thickBot="1">
      <c r="A12" s="11" t="s">
        <v>238</v>
      </c>
      <c r="AI12" s="1" t="s">
        <v>172</v>
      </c>
      <c r="ER12" s="35" t="s">
        <v>21</v>
      </c>
      <c r="ET12" s="260" t="s">
        <v>22</v>
      </c>
      <c r="EU12" s="261"/>
      <c r="EV12" s="261"/>
      <c r="EW12" s="261"/>
      <c r="EX12" s="261"/>
      <c r="EY12" s="261"/>
      <c r="EZ12" s="261"/>
      <c r="FA12" s="261"/>
      <c r="FB12" s="261"/>
      <c r="FC12" s="261"/>
      <c r="FD12" s="261"/>
      <c r="FE12" s="261"/>
      <c r="FF12" s="261"/>
      <c r="FG12" s="261"/>
      <c r="FH12" s="261"/>
      <c r="FI12" s="261"/>
      <c r="FJ12" s="261"/>
      <c r="FK12" s="262"/>
    </row>
    <row r="13" spans="1:170" ht="9" customHeight="1"/>
    <row r="14" spans="1:170" s="12" customFormat="1" ht="33" customHeight="1">
      <c r="A14" s="160" t="s">
        <v>136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1"/>
      <c r="BZ14" s="123" t="s">
        <v>137</v>
      </c>
      <c r="CA14" s="123"/>
      <c r="CB14" s="123"/>
      <c r="CC14" s="123"/>
      <c r="CD14" s="123"/>
      <c r="CE14" s="123"/>
      <c r="CF14" s="123"/>
      <c r="CG14" s="123" t="s">
        <v>173</v>
      </c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253" t="s">
        <v>174</v>
      </c>
      <c r="CS14" s="253"/>
      <c r="CT14" s="253"/>
      <c r="CU14" s="253"/>
      <c r="CV14" s="253"/>
      <c r="CW14" s="253"/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53" t="s">
        <v>175</v>
      </c>
      <c r="DK14" s="253"/>
      <c r="DL14" s="253"/>
      <c r="DM14" s="253"/>
      <c r="DN14" s="253"/>
      <c r="DO14" s="253"/>
      <c r="DP14" s="253"/>
      <c r="DQ14" s="253"/>
      <c r="DR14" s="253"/>
      <c r="DS14" s="253"/>
      <c r="DT14" s="253"/>
      <c r="DU14" s="253"/>
      <c r="DV14" s="253"/>
      <c r="DW14" s="253"/>
      <c r="DX14" s="253"/>
      <c r="DY14" s="253"/>
      <c r="DZ14" s="253"/>
      <c r="EA14" s="253"/>
      <c r="EB14" s="253" t="s">
        <v>2</v>
      </c>
      <c r="EC14" s="253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3"/>
      <c r="ER14" s="253"/>
      <c r="ES14" s="253"/>
      <c r="ET14" s="253" t="s">
        <v>1</v>
      </c>
      <c r="EU14" s="253"/>
      <c r="EV14" s="253"/>
      <c r="EW14" s="253"/>
      <c r="EX14" s="253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6"/>
      <c r="FL14" s="39"/>
      <c r="FM14" s="39"/>
      <c r="FN14" s="39"/>
    </row>
    <row r="15" spans="1:170" s="13" customFormat="1" ht="12" customHeight="1" thickBot="1">
      <c r="A15" s="158">
        <v>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98">
        <v>2</v>
      </c>
      <c r="CA15" s="98"/>
      <c r="CB15" s="98"/>
      <c r="CC15" s="98"/>
      <c r="CD15" s="98"/>
      <c r="CE15" s="98"/>
      <c r="CF15" s="98"/>
      <c r="CG15" s="98">
        <v>3</v>
      </c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255">
        <v>4</v>
      </c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>
        <v>5</v>
      </c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>
        <v>6</v>
      </c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>
        <v>7</v>
      </c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69"/>
      <c r="FL15" s="40"/>
      <c r="FM15" s="40"/>
      <c r="FN15" s="40"/>
    </row>
    <row r="16" spans="1:170" ht="22.5" customHeight="1">
      <c r="A16" s="191" t="s">
        <v>176</v>
      </c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2"/>
      <c r="BZ16" s="138" t="s">
        <v>0</v>
      </c>
      <c r="CA16" s="139"/>
      <c r="CB16" s="139"/>
      <c r="CC16" s="139"/>
      <c r="CD16" s="139"/>
      <c r="CE16" s="139"/>
      <c r="CF16" s="139"/>
      <c r="CG16" s="140">
        <v>100</v>
      </c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254">
        <f>CR17+CR18+CR19+CR20+CR24+CR32+CR38</f>
        <v>127902</v>
      </c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>
        <f>DJ17+DJ18+DJ19+DJ20+DJ24+DJ32+DJ38</f>
        <v>7244354.0300000003</v>
      </c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83">
        <f>EB17+EB18+EB19+EB20+EB24+EB32+EB38</f>
        <v>0</v>
      </c>
      <c r="EC16" s="283"/>
      <c r="ED16" s="283"/>
      <c r="EE16" s="283"/>
      <c r="EF16" s="283"/>
      <c r="EG16" s="283"/>
      <c r="EH16" s="283"/>
      <c r="EI16" s="283"/>
      <c r="EJ16" s="283"/>
      <c r="EK16" s="283"/>
      <c r="EL16" s="283"/>
      <c r="EM16" s="283"/>
      <c r="EN16" s="283"/>
      <c r="EO16" s="283"/>
      <c r="EP16" s="283"/>
      <c r="EQ16" s="283"/>
      <c r="ER16" s="283"/>
      <c r="ES16" s="283"/>
      <c r="ET16" s="254">
        <f>SUM(CR16:ES16)</f>
        <v>7372256.0300000003</v>
      </c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70"/>
    </row>
    <row r="17" spans="1:167" ht="15" customHeight="1">
      <c r="A17" s="162" t="s">
        <v>15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3"/>
      <c r="BZ17" s="65" t="s">
        <v>3</v>
      </c>
      <c r="CA17" s="66"/>
      <c r="CB17" s="66"/>
      <c r="CC17" s="66"/>
      <c r="CD17" s="66"/>
      <c r="CE17" s="66"/>
      <c r="CF17" s="66"/>
      <c r="CG17" s="97">
        <v>120</v>
      </c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33">
        <f>SUM(CR17:ES17)</f>
        <v>0</v>
      </c>
      <c r="EU17" s="233"/>
      <c r="EV17" s="233"/>
      <c r="EW17" s="233"/>
      <c r="EX17" s="233"/>
      <c r="EY17" s="233"/>
      <c r="EZ17" s="233"/>
      <c r="FA17" s="233"/>
      <c r="FB17" s="233"/>
      <c r="FC17" s="233"/>
      <c r="FD17" s="233"/>
      <c r="FE17" s="233"/>
      <c r="FF17" s="233"/>
      <c r="FG17" s="233"/>
      <c r="FH17" s="233"/>
      <c r="FI17" s="233"/>
      <c r="FJ17" s="233"/>
      <c r="FK17" s="234"/>
    </row>
    <row r="18" spans="1:167" ht="15" customHeight="1">
      <c r="A18" s="162" t="s">
        <v>177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3"/>
      <c r="BZ18" s="65" t="s">
        <v>4</v>
      </c>
      <c r="CA18" s="66"/>
      <c r="CB18" s="66"/>
      <c r="CC18" s="66"/>
      <c r="CD18" s="66"/>
      <c r="CE18" s="66"/>
      <c r="CF18" s="66"/>
      <c r="CG18" s="97">
        <v>130</v>
      </c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0">
        <v>1022273.09</v>
      </c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33">
        <f>SUM(CR18:ES18)</f>
        <v>1022273.09</v>
      </c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4"/>
    </row>
    <row r="19" spans="1:167" ht="15" customHeight="1">
      <c r="A19" s="162" t="s">
        <v>178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3"/>
      <c r="BZ19" s="65" t="s">
        <v>5</v>
      </c>
      <c r="CA19" s="66"/>
      <c r="CB19" s="66"/>
      <c r="CC19" s="66"/>
      <c r="CD19" s="66"/>
      <c r="CE19" s="66"/>
      <c r="CF19" s="66"/>
      <c r="CG19" s="97">
        <v>140</v>
      </c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33">
        <f>SUM(CR19:ES19)</f>
        <v>0</v>
      </c>
      <c r="EU19" s="233"/>
      <c r="EV19" s="233"/>
      <c r="EW19" s="233"/>
      <c r="EX19" s="233"/>
      <c r="EY19" s="233"/>
      <c r="EZ19" s="233"/>
      <c r="FA19" s="233"/>
      <c r="FB19" s="233"/>
      <c r="FC19" s="233"/>
      <c r="FD19" s="233"/>
      <c r="FE19" s="233"/>
      <c r="FF19" s="233"/>
      <c r="FG19" s="233"/>
      <c r="FH19" s="233"/>
      <c r="FI19" s="233"/>
      <c r="FJ19" s="233"/>
      <c r="FK19" s="234"/>
    </row>
    <row r="20" spans="1:167" ht="15" customHeight="1">
      <c r="A20" s="162" t="s">
        <v>145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3"/>
      <c r="BZ20" s="65" t="s">
        <v>6</v>
      </c>
      <c r="CA20" s="66"/>
      <c r="CB20" s="66"/>
      <c r="CC20" s="66"/>
      <c r="CD20" s="66"/>
      <c r="CE20" s="66"/>
      <c r="CF20" s="66"/>
      <c r="CG20" s="97">
        <v>150</v>
      </c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33">
        <f>DJ21+DJ23</f>
        <v>0</v>
      </c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  <c r="DZ20" s="233"/>
      <c r="EA20" s="233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33">
        <f>SUM(CR20:ES20)</f>
        <v>0</v>
      </c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4"/>
    </row>
    <row r="21" spans="1:167" ht="12" customHeight="1">
      <c r="A21" s="164" t="s">
        <v>23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5"/>
      <c r="BZ21" s="79" t="s">
        <v>7</v>
      </c>
      <c r="CA21" s="80"/>
      <c r="CB21" s="80"/>
      <c r="CC21" s="80"/>
      <c r="CD21" s="80"/>
      <c r="CE21" s="80"/>
      <c r="CF21" s="81"/>
      <c r="CG21" s="73">
        <v>152</v>
      </c>
      <c r="CH21" s="74"/>
      <c r="CI21" s="74"/>
      <c r="CJ21" s="74"/>
      <c r="CK21" s="74"/>
      <c r="CL21" s="74"/>
      <c r="CM21" s="74"/>
      <c r="CN21" s="74"/>
      <c r="CO21" s="74"/>
      <c r="CP21" s="74"/>
      <c r="CQ21" s="75"/>
      <c r="CR21" s="271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3"/>
      <c r="DJ21" s="235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7"/>
      <c r="EB21" s="271"/>
      <c r="EC21" s="272"/>
      <c r="ED21" s="272"/>
      <c r="EE21" s="272"/>
      <c r="EF21" s="272"/>
      <c r="EG21" s="272"/>
      <c r="EH21" s="272"/>
      <c r="EI21" s="272"/>
      <c r="EJ21" s="272"/>
      <c r="EK21" s="272"/>
      <c r="EL21" s="272"/>
      <c r="EM21" s="272"/>
      <c r="EN21" s="272"/>
      <c r="EO21" s="272"/>
      <c r="EP21" s="272"/>
      <c r="EQ21" s="272"/>
      <c r="ER21" s="272"/>
      <c r="ES21" s="273"/>
      <c r="ET21" s="241">
        <f>SUM(CR21:ES22)</f>
        <v>0</v>
      </c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3"/>
    </row>
    <row r="22" spans="1:167" ht="22.5" customHeight="1">
      <c r="A22" s="142" t="s">
        <v>158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3"/>
      <c r="BZ22" s="82"/>
      <c r="CA22" s="83"/>
      <c r="CB22" s="83"/>
      <c r="CC22" s="83"/>
      <c r="CD22" s="83"/>
      <c r="CE22" s="83"/>
      <c r="CF22" s="84"/>
      <c r="CG22" s="76"/>
      <c r="CH22" s="77"/>
      <c r="CI22" s="77"/>
      <c r="CJ22" s="77"/>
      <c r="CK22" s="77"/>
      <c r="CL22" s="77"/>
      <c r="CM22" s="77"/>
      <c r="CN22" s="77"/>
      <c r="CO22" s="77"/>
      <c r="CP22" s="77"/>
      <c r="CQ22" s="78"/>
      <c r="CR22" s="274"/>
      <c r="CS22" s="275"/>
      <c r="CT22" s="275"/>
      <c r="CU22" s="275"/>
      <c r="CV22" s="275"/>
      <c r="CW22" s="275"/>
      <c r="CX22" s="275"/>
      <c r="CY22" s="275"/>
      <c r="CZ22" s="275"/>
      <c r="DA22" s="275"/>
      <c r="DB22" s="275"/>
      <c r="DC22" s="275"/>
      <c r="DD22" s="275"/>
      <c r="DE22" s="275"/>
      <c r="DF22" s="275"/>
      <c r="DG22" s="275"/>
      <c r="DH22" s="275"/>
      <c r="DI22" s="276"/>
      <c r="DJ22" s="238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40"/>
      <c r="EB22" s="274"/>
      <c r="EC22" s="275"/>
      <c r="ED22" s="275"/>
      <c r="EE22" s="275"/>
      <c r="EF22" s="275"/>
      <c r="EG22" s="275"/>
      <c r="EH22" s="275"/>
      <c r="EI22" s="275"/>
      <c r="EJ22" s="275"/>
      <c r="EK22" s="275"/>
      <c r="EL22" s="275"/>
      <c r="EM22" s="275"/>
      <c r="EN22" s="275"/>
      <c r="EO22" s="275"/>
      <c r="EP22" s="275"/>
      <c r="EQ22" s="275"/>
      <c r="ER22" s="275"/>
      <c r="ES22" s="276"/>
      <c r="ET22" s="244"/>
      <c r="EU22" s="245"/>
      <c r="EV22" s="245"/>
      <c r="EW22" s="245"/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6"/>
    </row>
    <row r="23" spans="1:167" ht="12" customHeight="1">
      <c r="A23" s="144" t="s">
        <v>146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5"/>
      <c r="BZ23" s="65" t="s">
        <v>8</v>
      </c>
      <c r="CA23" s="66"/>
      <c r="CB23" s="66"/>
      <c r="CC23" s="66"/>
      <c r="CD23" s="66"/>
      <c r="CE23" s="66"/>
      <c r="CF23" s="66"/>
      <c r="CG23" s="97">
        <v>153</v>
      </c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33">
        <f>SUM(CR23:ES23)</f>
        <v>0</v>
      </c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3"/>
      <c r="FF23" s="233"/>
      <c r="FG23" s="233"/>
      <c r="FH23" s="233"/>
      <c r="FI23" s="233"/>
      <c r="FJ23" s="233"/>
      <c r="FK23" s="234"/>
    </row>
    <row r="24" spans="1:167" ht="15" customHeight="1">
      <c r="A24" s="162" t="s">
        <v>140</v>
      </c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3"/>
      <c r="BZ24" s="65" t="s">
        <v>9</v>
      </c>
      <c r="CA24" s="66"/>
      <c r="CB24" s="66"/>
      <c r="CC24" s="66"/>
      <c r="CD24" s="66"/>
      <c r="CE24" s="66"/>
      <c r="CF24" s="66"/>
      <c r="CG24" s="97">
        <v>170</v>
      </c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233">
        <f>CR25+CR27+CR31</f>
        <v>0</v>
      </c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>
        <f>DJ25+DJ27+DJ31</f>
        <v>-321581</v>
      </c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33">
        <f>SUM(CR24:ES24)</f>
        <v>-321581</v>
      </c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4"/>
    </row>
    <row r="25" spans="1:167" ht="12" customHeight="1">
      <c r="A25" s="164" t="s">
        <v>23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64"/>
      <c r="BL25" s="164"/>
      <c r="BM25" s="164"/>
      <c r="BN25" s="164"/>
      <c r="BO25" s="164"/>
      <c r="BP25" s="164"/>
      <c r="BQ25" s="164"/>
      <c r="BR25" s="164"/>
      <c r="BS25" s="164"/>
      <c r="BT25" s="164"/>
      <c r="BU25" s="164"/>
      <c r="BV25" s="164"/>
      <c r="BW25" s="164"/>
      <c r="BX25" s="164"/>
      <c r="BY25" s="165"/>
      <c r="BZ25" s="79" t="s">
        <v>10</v>
      </c>
      <c r="CA25" s="80"/>
      <c r="CB25" s="80"/>
      <c r="CC25" s="80"/>
      <c r="CD25" s="80"/>
      <c r="CE25" s="80"/>
      <c r="CF25" s="81"/>
      <c r="CG25" s="73">
        <v>171</v>
      </c>
      <c r="CH25" s="74"/>
      <c r="CI25" s="74"/>
      <c r="CJ25" s="74"/>
      <c r="CK25" s="74"/>
      <c r="CL25" s="74"/>
      <c r="CM25" s="74"/>
      <c r="CN25" s="74"/>
      <c r="CO25" s="74"/>
      <c r="CP25" s="74"/>
      <c r="CQ25" s="75"/>
      <c r="CR25" s="235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7"/>
      <c r="DJ25" s="235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36"/>
      <c r="DX25" s="236"/>
      <c r="DY25" s="236"/>
      <c r="DZ25" s="236"/>
      <c r="EA25" s="237"/>
      <c r="EB25" s="271"/>
      <c r="EC25" s="272"/>
      <c r="ED25" s="272"/>
      <c r="EE25" s="272"/>
      <c r="EF25" s="272"/>
      <c r="EG25" s="272"/>
      <c r="EH25" s="272"/>
      <c r="EI25" s="272"/>
      <c r="EJ25" s="272"/>
      <c r="EK25" s="272"/>
      <c r="EL25" s="272"/>
      <c r="EM25" s="272"/>
      <c r="EN25" s="272"/>
      <c r="EO25" s="272"/>
      <c r="EP25" s="272"/>
      <c r="EQ25" s="272"/>
      <c r="ER25" s="272"/>
      <c r="ES25" s="273"/>
      <c r="ET25" s="241">
        <f>SUM(CR25:ES26)</f>
        <v>0</v>
      </c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3"/>
    </row>
    <row r="26" spans="1:167" ht="12" customHeight="1">
      <c r="A26" s="142" t="s">
        <v>24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3"/>
      <c r="BZ26" s="82"/>
      <c r="CA26" s="83"/>
      <c r="CB26" s="83"/>
      <c r="CC26" s="83"/>
      <c r="CD26" s="83"/>
      <c r="CE26" s="83"/>
      <c r="CF26" s="84"/>
      <c r="CG26" s="76"/>
      <c r="CH26" s="77"/>
      <c r="CI26" s="77"/>
      <c r="CJ26" s="77"/>
      <c r="CK26" s="77"/>
      <c r="CL26" s="77"/>
      <c r="CM26" s="77"/>
      <c r="CN26" s="77"/>
      <c r="CO26" s="77"/>
      <c r="CP26" s="77"/>
      <c r="CQ26" s="78"/>
      <c r="CR26" s="238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40"/>
      <c r="DJ26" s="238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40"/>
      <c r="EB26" s="274"/>
      <c r="EC26" s="275"/>
      <c r="ED26" s="275"/>
      <c r="EE26" s="275"/>
      <c r="EF26" s="275"/>
      <c r="EG26" s="275"/>
      <c r="EH26" s="275"/>
      <c r="EI26" s="275"/>
      <c r="EJ26" s="275"/>
      <c r="EK26" s="275"/>
      <c r="EL26" s="275"/>
      <c r="EM26" s="275"/>
      <c r="EN26" s="275"/>
      <c r="EO26" s="275"/>
      <c r="EP26" s="275"/>
      <c r="EQ26" s="275"/>
      <c r="ER26" s="275"/>
      <c r="ES26" s="276"/>
      <c r="ET26" s="244"/>
      <c r="EU26" s="245"/>
      <c r="EV26" s="245"/>
      <c r="EW26" s="245"/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6"/>
    </row>
    <row r="27" spans="1:167" ht="12" customHeight="1">
      <c r="A27" s="144" t="s">
        <v>25</v>
      </c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5"/>
      <c r="BZ27" s="65" t="s">
        <v>11</v>
      </c>
      <c r="CA27" s="66"/>
      <c r="CB27" s="66"/>
      <c r="CC27" s="66"/>
      <c r="CD27" s="66"/>
      <c r="CE27" s="66"/>
      <c r="CF27" s="66"/>
      <c r="CG27" s="97">
        <v>172</v>
      </c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>
        <v>-321581</v>
      </c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33">
        <f>SUM(CR27:ES27)</f>
        <v>-321581</v>
      </c>
      <c r="EU27" s="233"/>
      <c r="EV27" s="233"/>
      <c r="EW27" s="233"/>
      <c r="EX27" s="233"/>
      <c r="EY27" s="233"/>
      <c r="EZ27" s="233"/>
      <c r="FA27" s="233"/>
      <c r="FB27" s="233"/>
      <c r="FC27" s="233"/>
      <c r="FD27" s="233"/>
      <c r="FE27" s="233"/>
      <c r="FF27" s="233"/>
      <c r="FG27" s="233"/>
      <c r="FH27" s="233"/>
      <c r="FI27" s="233"/>
      <c r="FJ27" s="233"/>
      <c r="FK27" s="234"/>
    </row>
    <row r="28" spans="1:167" ht="12" customHeight="1">
      <c r="A28" s="164" t="s">
        <v>180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5"/>
      <c r="BZ28" s="79" t="s">
        <v>12</v>
      </c>
      <c r="CA28" s="80"/>
      <c r="CB28" s="80"/>
      <c r="CC28" s="80"/>
      <c r="CD28" s="80"/>
      <c r="CE28" s="80"/>
      <c r="CF28" s="81"/>
      <c r="CG28" s="73">
        <v>172</v>
      </c>
      <c r="CH28" s="74"/>
      <c r="CI28" s="74"/>
      <c r="CJ28" s="74"/>
      <c r="CK28" s="74"/>
      <c r="CL28" s="74"/>
      <c r="CM28" s="74"/>
      <c r="CN28" s="74"/>
      <c r="CO28" s="74"/>
      <c r="CP28" s="74"/>
      <c r="CQ28" s="75"/>
      <c r="CR28" s="235"/>
      <c r="CS28" s="236"/>
      <c r="CT28" s="236"/>
      <c r="CU28" s="236"/>
      <c r="CV28" s="236"/>
      <c r="CW28" s="236"/>
      <c r="CX28" s="236"/>
      <c r="CY28" s="236"/>
      <c r="CZ28" s="236"/>
      <c r="DA28" s="236"/>
      <c r="DB28" s="236"/>
      <c r="DC28" s="236"/>
      <c r="DD28" s="236"/>
      <c r="DE28" s="236"/>
      <c r="DF28" s="236"/>
      <c r="DG28" s="236"/>
      <c r="DH28" s="236"/>
      <c r="DI28" s="237"/>
      <c r="DJ28" s="235">
        <v>-321581</v>
      </c>
      <c r="DK28" s="236"/>
      <c r="DL28" s="236"/>
      <c r="DM28" s="236"/>
      <c r="DN28" s="236"/>
      <c r="DO28" s="236"/>
      <c r="DP28" s="236"/>
      <c r="DQ28" s="236"/>
      <c r="DR28" s="236"/>
      <c r="DS28" s="236"/>
      <c r="DT28" s="236"/>
      <c r="DU28" s="236"/>
      <c r="DV28" s="236"/>
      <c r="DW28" s="236"/>
      <c r="DX28" s="236"/>
      <c r="DY28" s="236"/>
      <c r="DZ28" s="236"/>
      <c r="EA28" s="237"/>
      <c r="EB28" s="271"/>
      <c r="EC28" s="272"/>
      <c r="ED28" s="272"/>
      <c r="EE28" s="272"/>
      <c r="EF28" s="272"/>
      <c r="EG28" s="272"/>
      <c r="EH28" s="272"/>
      <c r="EI28" s="272"/>
      <c r="EJ28" s="272"/>
      <c r="EK28" s="272"/>
      <c r="EL28" s="272"/>
      <c r="EM28" s="272"/>
      <c r="EN28" s="272"/>
      <c r="EO28" s="272"/>
      <c r="EP28" s="272"/>
      <c r="EQ28" s="272"/>
      <c r="ER28" s="272"/>
      <c r="ES28" s="273"/>
      <c r="ET28" s="241">
        <f>SUM(CR28:ES29)</f>
        <v>-321581</v>
      </c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3"/>
    </row>
    <row r="29" spans="1:167" ht="12" customHeight="1">
      <c r="A29" s="166" t="s">
        <v>181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82"/>
      <c r="CA29" s="83"/>
      <c r="CB29" s="83"/>
      <c r="CC29" s="83"/>
      <c r="CD29" s="83"/>
      <c r="CE29" s="83"/>
      <c r="CF29" s="84"/>
      <c r="CG29" s="76"/>
      <c r="CH29" s="77"/>
      <c r="CI29" s="77"/>
      <c r="CJ29" s="77"/>
      <c r="CK29" s="77"/>
      <c r="CL29" s="77"/>
      <c r="CM29" s="77"/>
      <c r="CN29" s="77"/>
      <c r="CO29" s="77"/>
      <c r="CP29" s="77"/>
      <c r="CQ29" s="78"/>
      <c r="CR29" s="238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40"/>
      <c r="DJ29" s="238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40"/>
      <c r="EB29" s="274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6"/>
      <c r="ET29" s="244"/>
      <c r="EU29" s="245"/>
      <c r="EV29" s="245"/>
      <c r="EW29" s="245"/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6"/>
    </row>
    <row r="30" spans="1:167" ht="12" customHeight="1">
      <c r="A30" s="170" t="s">
        <v>182</v>
      </c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1"/>
      <c r="BZ30" s="172" t="s">
        <v>183</v>
      </c>
      <c r="CA30" s="173"/>
      <c r="CB30" s="173"/>
      <c r="CC30" s="173"/>
      <c r="CD30" s="173"/>
      <c r="CE30" s="173"/>
      <c r="CF30" s="174"/>
      <c r="CG30" s="175">
        <v>172</v>
      </c>
      <c r="CH30" s="176"/>
      <c r="CI30" s="176"/>
      <c r="CJ30" s="176"/>
      <c r="CK30" s="176"/>
      <c r="CL30" s="176"/>
      <c r="CM30" s="176"/>
      <c r="CN30" s="176"/>
      <c r="CO30" s="176"/>
      <c r="CP30" s="176"/>
      <c r="CQ30" s="118"/>
      <c r="CR30" s="277"/>
      <c r="CS30" s="278"/>
      <c r="CT30" s="278"/>
      <c r="CU30" s="278"/>
      <c r="CV30" s="278"/>
      <c r="CW30" s="278"/>
      <c r="CX30" s="278"/>
      <c r="CY30" s="278"/>
      <c r="CZ30" s="278"/>
      <c r="DA30" s="278"/>
      <c r="DB30" s="278"/>
      <c r="DC30" s="278"/>
      <c r="DD30" s="278"/>
      <c r="DE30" s="278"/>
      <c r="DF30" s="278"/>
      <c r="DG30" s="278"/>
      <c r="DH30" s="278"/>
      <c r="DI30" s="279"/>
      <c r="DJ30" s="280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2"/>
      <c r="EB30" s="277"/>
      <c r="EC30" s="278"/>
      <c r="ED30" s="278"/>
      <c r="EE30" s="278"/>
      <c r="EF30" s="278"/>
      <c r="EG30" s="278"/>
      <c r="EH30" s="278"/>
      <c r="EI30" s="278"/>
      <c r="EJ30" s="278"/>
      <c r="EK30" s="278"/>
      <c r="EL30" s="278"/>
      <c r="EM30" s="278"/>
      <c r="EN30" s="278"/>
      <c r="EO30" s="278"/>
      <c r="EP30" s="278"/>
      <c r="EQ30" s="278"/>
      <c r="ER30" s="278"/>
      <c r="ES30" s="279"/>
      <c r="ET30" s="233">
        <f>SUM(CR30:ES30)</f>
        <v>0</v>
      </c>
      <c r="EU30" s="233"/>
      <c r="EV30" s="233"/>
      <c r="EW30" s="233"/>
      <c r="EX30" s="233"/>
      <c r="EY30" s="233"/>
      <c r="EZ30" s="233"/>
      <c r="FA30" s="233"/>
      <c r="FB30" s="233"/>
      <c r="FC30" s="233"/>
      <c r="FD30" s="233"/>
      <c r="FE30" s="233"/>
      <c r="FF30" s="233"/>
      <c r="FG30" s="233"/>
      <c r="FH30" s="233"/>
      <c r="FI30" s="233"/>
      <c r="FJ30" s="233"/>
      <c r="FK30" s="234"/>
    </row>
    <row r="31" spans="1:167" ht="12" customHeight="1">
      <c r="A31" s="144" t="s">
        <v>138</v>
      </c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5"/>
      <c r="BZ31" s="65" t="s">
        <v>179</v>
      </c>
      <c r="CA31" s="66"/>
      <c r="CB31" s="66"/>
      <c r="CC31" s="66"/>
      <c r="CD31" s="66"/>
      <c r="CE31" s="66"/>
      <c r="CF31" s="66"/>
      <c r="CG31" s="97">
        <v>173</v>
      </c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33">
        <f>SUM(CR31:ES31)</f>
        <v>0</v>
      </c>
      <c r="EU31" s="233"/>
      <c r="EV31" s="233"/>
      <c r="EW31" s="233"/>
      <c r="EX31" s="233"/>
      <c r="EY31" s="233"/>
      <c r="EZ31" s="233"/>
      <c r="FA31" s="233"/>
      <c r="FB31" s="233"/>
      <c r="FC31" s="233"/>
      <c r="FD31" s="233"/>
      <c r="FE31" s="233"/>
      <c r="FF31" s="233"/>
      <c r="FG31" s="233"/>
      <c r="FH31" s="233"/>
      <c r="FI31" s="233"/>
      <c r="FJ31" s="233"/>
      <c r="FK31" s="234"/>
    </row>
    <row r="32" spans="1:167" ht="15" customHeight="1">
      <c r="A32" s="162" t="s">
        <v>26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3"/>
      <c r="BZ32" s="65" t="s">
        <v>13</v>
      </c>
      <c r="CA32" s="66"/>
      <c r="CB32" s="66"/>
      <c r="CC32" s="66"/>
      <c r="CD32" s="66"/>
      <c r="CE32" s="66"/>
      <c r="CF32" s="66"/>
      <c r="CG32" s="97">
        <v>180</v>
      </c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233">
        <f>CR33+CR35+CR36+CR37</f>
        <v>127902</v>
      </c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>
        <f>DJ33+DJ35+DJ36+DJ37</f>
        <v>6543661.9400000004</v>
      </c>
      <c r="DK32" s="233"/>
      <c r="DL32" s="233"/>
      <c r="DM32" s="233"/>
      <c r="DN32" s="233"/>
      <c r="DO32" s="233"/>
      <c r="DP32" s="233"/>
      <c r="DQ32" s="233"/>
      <c r="DR32" s="233"/>
      <c r="DS32" s="233"/>
      <c r="DT32" s="233"/>
      <c r="DU32" s="233"/>
      <c r="DV32" s="233"/>
      <c r="DW32" s="233"/>
      <c r="DX32" s="233"/>
      <c r="DY32" s="233"/>
      <c r="DZ32" s="233"/>
      <c r="EA32" s="233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33">
        <f>SUM(CR32:ES32)</f>
        <v>6671563.9400000004</v>
      </c>
      <c r="EU32" s="233"/>
      <c r="EV32" s="233"/>
      <c r="EW32" s="233"/>
      <c r="EX32" s="233"/>
      <c r="EY32" s="233"/>
      <c r="EZ32" s="233"/>
      <c r="FA32" s="233"/>
      <c r="FB32" s="233"/>
      <c r="FC32" s="233"/>
      <c r="FD32" s="233"/>
      <c r="FE32" s="233"/>
      <c r="FF32" s="233"/>
      <c r="FG32" s="233"/>
      <c r="FH32" s="233"/>
      <c r="FI32" s="233"/>
      <c r="FJ32" s="233"/>
      <c r="FK32" s="234"/>
    </row>
    <row r="33" spans="1:203" ht="12" customHeight="1">
      <c r="A33" s="164" t="s">
        <v>23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5"/>
      <c r="BZ33" s="79" t="s">
        <v>184</v>
      </c>
      <c r="CA33" s="80"/>
      <c r="CB33" s="80"/>
      <c r="CC33" s="80"/>
      <c r="CD33" s="80"/>
      <c r="CE33" s="80"/>
      <c r="CF33" s="81"/>
      <c r="CG33" s="73">
        <v>180</v>
      </c>
      <c r="CH33" s="74"/>
      <c r="CI33" s="74"/>
      <c r="CJ33" s="74"/>
      <c r="CK33" s="74"/>
      <c r="CL33" s="74"/>
      <c r="CM33" s="74"/>
      <c r="CN33" s="74"/>
      <c r="CO33" s="74"/>
      <c r="CP33" s="74"/>
      <c r="CQ33" s="75"/>
      <c r="CR33" s="271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72"/>
      <c r="DI33" s="273"/>
      <c r="DJ33" s="235">
        <v>6542661.9400000004</v>
      </c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7"/>
      <c r="EB33" s="271"/>
      <c r="EC33" s="272"/>
      <c r="ED33" s="272"/>
      <c r="EE33" s="272"/>
      <c r="EF33" s="272"/>
      <c r="EG33" s="272"/>
      <c r="EH33" s="272"/>
      <c r="EI33" s="272"/>
      <c r="EJ33" s="272"/>
      <c r="EK33" s="272"/>
      <c r="EL33" s="272"/>
      <c r="EM33" s="272"/>
      <c r="EN33" s="272"/>
      <c r="EO33" s="272"/>
      <c r="EP33" s="272"/>
      <c r="EQ33" s="272"/>
      <c r="ER33" s="272"/>
      <c r="ES33" s="273"/>
      <c r="ET33" s="241">
        <f>SUM(CR33:ES34)</f>
        <v>6542661.9400000004</v>
      </c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3"/>
      <c r="FL33" s="219" t="s">
        <v>285</v>
      </c>
      <c r="FM33" s="220"/>
      <c r="FN33" s="220"/>
      <c r="FO33" s="220"/>
      <c r="FP33" s="220"/>
      <c r="FQ33" s="220"/>
      <c r="FR33" s="220"/>
      <c r="FS33" s="220"/>
      <c r="FT33" s="220"/>
      <c r="FU33" s="220"/>
      <c r="FV33" s="220"/>
      <c r="FW33" s="220"/>
      <c r="FX33" s="220"/>
      <c r="FY33" s="220"/>
      <c r="FZ33" s="220"/>
      <c r="GA33" s="220"/>
      <c r="GB33" s="220"/>
      <c r="GC33" s="221"/>
      <c r="GD33" s="301" t="s">
        <v>275</v>
      </c>
      <c r="GE33" s="302"/>
      <c r="GF33" s="302"/>
      <c r="GG33" s="302"/>
      <c r="GH33" s="302"/>
      <c r="GI33" s="302"/>
      <c r="GJ33" s="302"/>
      <c r="GK33" s="302"/>
      <c r="GL33" s="302"/>
      <c r="GM33" s="302"/>
      <c r="GN33" s="302"/>
      <c r="GO33" s="302"/>
      <c r="GP33" s="302"/>
      <c r="GQ33" s="302"/>
      <c r="GR33" s="302"/>
      <c r="GS33" s="302"/>
      <c r="GT33" s="302"/>
      <c r="GU33" s="303"/>
    </row>
    <row r="34" spans="1:203" ht="12" customHeight="1">
      <c r="A34" s="142" t="s">
        <v>188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3"/>
      <c r="BZ34" s="82"/>
      <c r="CA34" s="83"/>
      <c r="CB34" s="83"/>
      <c r="CC34" s="83"/>
      <c r="CD34" s="83"/>
      <c r="CE34" s="83"/>
      <c r="CF34" s="84"/>
      <c r="CG34" s="76"/>
      <c r="CH34" s="77"/>
      <c r="CI34" s="77"/>
      <c r="CJ34" s="77"/>
      <c r="CK34" s="77"/>
      <c r="CL34" s="77"/>
      <c r="CM34" s="77"/>
      <c r="CN34" s="77"/>
      <c r="CO34" s="77"/>
      <c r="CP34" s="77"/>
      <c r="CQ34" s="78"/>
      <c r="CR34" s="274"/>
      <c r="CS34" s="275"/>
      <c r="CT34" s="275"/>
      <c r="CU34" s="275"/>
      <c r="CV34" s="275"/>
      <c r="CW34" s="275"/>
      <c r="CX34" s="275"/>
      <c r="CY34" s="275"/>
      <c r="CZ34" s="275"/>
      <c r="DA34" s="275"/>
      <c r="DB34" s="275"/>
      <c r="DC34" s="275"/>
      <c r="DD34" s="275"/>
      <c r="DE34" s="275"/>
      <c r="DF34" s="275"/>
      <c r="DG34" s="275"/>
      <c r="DH34" s="275"/>
      <c r="DI34" s="276"/>
      <c r="DJ34" s="238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40"/>
      <c r="EB34" s="274"/>
      <c r="EC34" s="275"/>
      <c r="ED34" s="275"/>
      <c r="EE34" s="275"/>
      <c r="EF34" s="275"/>
      <c r="EG34" s="275"/>
      <c r="EH34" s="275"/>
      <c r="EI34" s="275"/>
      <c r="EJ34" s="275"/>
      <c r="EK34" s="275"/>
      <c r="EL34" s="275"/>
      <c r="EM34" s="275"/>
      <c r="EN34" s="275"/>
      <c r="EO34" s="275"/>
      <c r="EP34" s="275"/>
      <c r="EQ34" s="275"/>
      <c r="ER34" s="275"/>
      <c r="ES34" s="276"/>
      <c r="ET34" s="244"/>
      <c r="EU34" s="245"/>
      <c r="EV34" s="245"/>
      <c r="EW34" s="245"/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6"/>
      <c r="FL34" s="222"/>
      <c r="FM34" s="223"/>
      <c r="FN34" s="223"/>
      <c r="FO34" s="223"/>
      <c r="FP34" s="223"/>
      <c r="FQ34" s="223"/>
      <c r="FR34" s="223"/>
      <c r="FS34" s="223"/>
      <c r="FT34" s="223"/>
      <c r="FU34" s="223"/>
      <c r="FV34" s="223"/>
      <c r="FW34" s="223"/>
      <c r="FX34" s="223"/>
      <c r="FY34" s="223"/>
      <c r="FZ34" s="223"/>
      <c r="GA34" s="223"/>
      <c r="GB34" s="223"/>
      <c r="GC34" s="224"/>
      <c r="GD34" s="304"/>
      <c r="GE34" s="305"/>
      <c r="GF34" s="305"/>
      <c r="GG34" s="305"/>
      <c r="GH34" s="305"/>
      <c r="GI34" s="305"/>
      <c r="GJ34" s="305"/>
      <c r="GK34" s="305"/>
      <c r="GL34" s="305"/>
      <c r="GM34" s="305"/>
      <c r="GN34" s="305"/>
      <c r="GO34" s="305"/>
      <c r="GP34" s="305"/>
      <c r="GQ34" s="305"/>
      <c r="GR34" s="305"/>
      <c r="GS34" s="305"/>
      <c r="GT34" s="305"/>
      <c r="GU34" s="306"/>
    </row>
    <row r="35" spans="1:203" ht="12" customHeight="1">
      <c r="A35" s="144" t="s">
        <v>189</v>
      </c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5"/>
      <c r="BZ35" s="65" t="s">
        <v>185</v>
      </c>
      <c r="CA35" s="66"/>
      <c r="CB35" s="66"/>
      <c r="CC35" s="66"/>
      <c r="CD35" s="66"/>
      <c r="CE35" s="66"/>
      <c r="CF35" s="66"/>
      <c r="CG35" s="97">
        <v>180</v>
      </c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250">
        <v>127902</v>
      </c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33">
        <f>SUM(CR35:ES35)</f>
        <v>127902</v>
      </c>
      <c r="EU35" s="233"/>
      <c r="EV35" s="233"/>
      <c r="EW35" s="233"/>
      <c r="EX35" s="233"/>
      <c r="EY35" s="233"/>
      <c r="EZ35" s="233"/>
      <c r="FA35" s="233"/>
      <c r="FB35" s="233"/>
      <c r="FC35" s="233"/>
      <c r="FD35" s="233"/>
      <c r="FE35" s="233"/>
      <c r="FF35" s="233"/>
      <c r="FG35" s="233"/>
      <c r="FH35" s="233"/>
      <c r="FI35" s="233"/>
      <c r="FJ35" s="233"/>
      <c r="FK35" s="234"/>
    </row>
    <row r="36" spans="1:203" ht="12" customHeight="1">
      <c r="A36" s="144" t="s">
        <v>190</v>
      </c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5"/>
      <c r="BZ36" s="65" t="s">
        <v>186</v>
      </c>
      <c r="CA36" s="66"/>
      <c r="CB36" s="66"/>
      <c r="CC36" s="66"/>
      <c r="CD36" s="66"/>
      <c r="CE36" s="66"/>
      <c r="CF36" s="66"/>
      <c r="CG36" s="97">
        <v>180</v>
      </c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250"/>
      <c r="CS36" s="250"/>
      <c r="CT36" s="250"/>
      <c r="CU36" s="250"/>
      <c r="CV36" s="250"/>
      <c r="CW36" s="250"/>
      <c r="CX36" s="250"/>
      <c r="CY36" s="250"/>
      <c r="CZ36" s="250"/>
      <c r="DA36" s="250"/>
      <c r="DB36" s="250"/>
      <c r="DC36" s="250"/>
      <c r="DD36" s="250"/>
      <c r="DE36" s="250"/>
      <c r="DF36" s="250"/>
      <c r="DG36" s="250"/>
      <c r="DH36" s="250"/>
      <c r="DI36" s="250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33">
        <f>SUM(CR36:ES36)</f>
        <v>0</v>
      </c>
      <c r="EU36" s="233"/>
      <c r="EV36" s="233"/>
      <c r="EW36" s="233"/>
      <c r="EX36" s="233"/>
      <c r="EY36" s="233"/>
      <c r="EZ36" s="233"/>
      <c r="FA36" s="233"/>
      <c r="FB36" s="233"/>
      <c r="FC36" s="233"/>
      <c r="FD36" s="233"/>
      <c r="FE36" s="233"/>
      <c r="FF36" s="233"/>
      <c r="FG36" s="233"/>
      <c r="FH36" s="233"/>
      <c r="FI36" s="233"/>
      <c r="FJ36" s="233"/>
      <c r="FK36" s="234"/>
      <c r="FP36" s="228" t="s">
        <v>262</v>
      </c>
      <c r="FQ36" s="228"/>
      <c r="FR36" s="228"/>
      <c r="FS36" s="228"/>
      <c r="FT36" s="228"/>
      <c r="FU36" s="228"/>
      <c r="FV36" s="228"/>
      <c r="FW36" s="228"/>
      <c r="FX36" s="228"/>
      <c r="FY36" s="228"/>
      <c r="FZ36" s="228"/>
      <c r="GA36" s="228"/>
      <c r="GB36" s="228"/>
      <c r="GC36" s="228"/>
    </row>
    <row r="37" spans="1:203" ht="12" customHeight="1">
      <c r="A37" s="144" t="s">
        <v>191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5"/>
      <c r="BZ37" s="65" t="s">
        <v>187</v>
      </c>
      <c r="CA37" s="66"/>
      <c r="CB37" s="66"/>
      <c r="CC37" s="66"/>
      <c r="CD37" s="66"/>
      <c r="CE37" s="66"/>
      <c r="CF37" s="66"/>
      <c r="CG37" s="97">
        <v>180</v>
      </c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0">
        <f>-34975.34+35975.34</f>
        <v>1000</v>
      </c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33">
        <f>SUM(CR37:ES37)</f>
        <v>1000</v>
      </c>
      <c r="EU37" s="233"/>
      <c r="EV37" s="233"/>
      <c r="EW37" s="233"/>
      <c r="EX37" s="233"/>
      <c r="EY37" s="233"/>
      <c r="EZ37" s="233"/>
      <c r="FA37" s="233"/>
      <c r="FB37" s="233"/>
      <c r="FC37" s="233"/>
      <c r="FD37" s="233"/>
      <c r="FE37" s="233"/>
      <c r="FF37" s="233"/>
      <c r="FG37" s="233"/>
      <c r="FH37" s="233"/>
      <c r="FI37" s="233"/>
      <c r="FJ37" s="233"/>
      <c r="FK37" s="234"/>
      <c r="FP37" s="228">
        <v>1000</v>
      </c>
      <c r="FQ37" s="228"/>
      <c r="FR37" s="228"/>
      <c r="FS37" s="228"/>
      <c r="FT37" s="228"/>
      <c r="FU37" s="228"/>
      <c r="FV37" s="228"/>
      <c r="FW37" s="228"/>
      <c r="FX37" s="228"/>
      <c r="FY37" s="228"/>
      <c r="FZ37" s="228"/>
      <c r="GA37" s="228"/>
      <c r="GB37" s="228"/>
      <c r="GC37" s="228"/>
    </row>
    <row r="38" spans="1:203" ht="15" customHeight="1">
      <c r="A38" s="168" t="s">
        <v>27</v>
      </c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9"/>
      <c r="BZ38" s="65" t="s">
        <v>14</v>
      </c>
      <c r="CA38" s="66"/>
      <c r="CB38" s="66"/>
      <c r="CC38" s="66"/>
      <c r="CD38" s="66"/>
      <c r="CE38" s="66"/>
      <c r="CF38" s="66"/>
      <c r="CG38" s="97">
        <v>130</v>
      </c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33">
        <f>SUM(CR38:ES38)</f>
        <v>0</v>
      </c>
      <c r="EU38" s="233"/>
      <c r="EV38" s="233"/>
      <c r="EW38" s="233"/>
      <c r="EX38" s="233"/>
      <c r="EY38" s="233"/>
      <c r="EZ38" s="233"/>
      <c r="FA38" s="233"/>
      <c r="FB38" s="233"/>
      <c r="FC38" s="233"/>
      <c r="FD38" s="233"/>
      <c r="FE38" s="233"/>
      <c r="FF38" s="233"/>
      <c r="FG38" s="233"/>
      <c r="FH38" s="233"/>
      <c r="FI38" s="233"/>
      <c r="FJ38" s="233"/>
      <c r="FK38" s="234"/>
    </row>
    <row r="39" spans="1:203" ht="15" customHeight="1">
      <c r="FK39" s="41" t="s">
        <v>166</v>
      </c>
    </row>
    <row r="40" spans="1:203" s="12" customFormat="1" ht="33" customHeight="1">
      <c r="A40" s="161" t="s">
        <v>136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 t="s">
        <v>137</v>
      </c>
      <c r="CA40" s="123"/>
      <c r="CB40" s="123"/>
      <c r="CC40" s="123"/>
      <c r="CD40" s="123"/>
      <c r="CE40" s="123"/>
      <c r="CF40" s="123"/>
      <c r="CG40" s="123" t="s">
        <v>173</v>
      </c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253" t="s">
        <v>174</v>
      </c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 t="s">
        <v>175</v>
      </c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 t="s">
        <v>2</v>
      </c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 t="s">
        <v>1</v>
      </c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6"/>
      <c r="FL40" s="39"/>
      <c r="FM40" s="39"/>
      <c r="FN40" s="39"/>
    </row>
    <row r="41" spans="1:203" s="13" customFormat="1" ht="12" customHeight="1" thickBot="1">
      <c r="A41" s="158">
        <v>1</v>
      </c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98">
        <v>2</v>
      </c>
      <c r="CA41" s="98"/>
      <c r="CB41" s="98"/>
      <c r="CC41" s="98"/>
      <c r="CD41" s="98"/>
      <c r="CE41" s="98"/>
      <c r="CF41" s="98"/>
      <c r="CG41" s="98">
        <v>3</v>
      </c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255">
        <v>4</v>
      </c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>
        <v>5</v>
      </c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>
        <v>6</v>
      </c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>
        <v>7</v>
      </c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69"/>
      <c r="FL41" s="40"/>
      <c r="FM41" s="40"/>
      <c r="FN41" s="40"/>
    </row>
    <row r="42" spans="1:203" ht="25.5" customHeight="1">
      <c r="A42" s="191" t="s">
        <v>241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2"/>
      <c r="BZ42" s="138" t="s">
        <v>30</v>
      </c>
      <c r="CA42" s="139"/>
      <c r="CB42" s="139"/>
      <c r="CC42" s="139"/>
      <c r="CD42" s="139"/>
      <c r="CE42" s="139"/>
      <c r="CF42" s="139"/>
      <c r="CG42" s="140">
        <v>200</v>
      </c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254">
        <f>CR43+CR48+CR56+CR60+CR64+CR68+CR72+CR76+CR81</f>
        <v>353013</v>
      </c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>
        <f>DJ43+DJ48+DJ56+DJ60+DJ64+DJ68+DJ72+DJ76+DJ81</f>
        <v>11667288.02</v>
      </c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>
        <f>EB43+EB48+EB56+EB60+EB64+EB68+EB72+EB76+EB81</f>
        <v>0</v>
      </c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>
        <f>SUM(CR42:ES42)</f>
        <v>12020301.02</v>
      </c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70"/>
    </row>
    <row r="43" spans="1:203" ht="15" customHeight="1">
      <c r="A43" s="162" t="s">
        <v>147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162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3"/>
      <c r="BZ43" s="65" t="s">
        <v>31</v>
      </c>
      <c r="CA43" s="66"/>
      <c r="CB43" s="66"/>
      <c r="CC43" s="66"/>
      <c r="CD43" s="66"/>
      <c r="CE43" s="66"/>
      <c r="CF43" s="66"/>
      <c r="CG43" s="97">
        <v>210</v>
      </c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233">
        <f>SUM(CR44:DI47)</f>
        <v>150933</v>
      </c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>
        <f>SUM(DJ44:EA47)</f>
        <v>5915170.9199999999</v>
      </c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33">
        <f>SUM(CR43:ES43)</f>
        <v>6066103.9199999999</v>
      </c>
      <c r="EU43" s="233"/>
      <c r="EV43" s="233"/>
      <c r="EW43" s="233"/>
      <c r="EX43" s="233"/>
      <c r="EY43" s="233"/>
      <c r="EZ43" s="233"/>
      <c r="FA43" s="233"/>
      <c r="FB43" s="233"/>
      <c r="FC43" s="233"/>
      <c r="FD43" s="233"/>
      <c r="FE43" s="233"/>
      <c r="FF43" s="233"/>
      <c r="FG43" s="233"/>
      <c r="FH43" s="233"/>
      <c r="FI43" s="233"/>
      <c r="FJ43" s="233"/>
      <c r="FK43" s="234"/>
    </row>
    <row r="44" spans="1:203" ht="12" customHeight="1">
      <c r="A44" s="164" t="s">
        <v>23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5"/>
      <c r="BZ44" s="79" t="s">
        <v>32</v>
      </c>
      <c r="CA44" s="80"/>
      <c r="CB44" s="80"/>
      <c r="CC44" s="80"/>
      <c r="CD44" s="80"/>
      <c r="CE44" s="80"/>
      <c r="CF44" s="81"/>
      <c r="CG44" s="73">
        <v>211</v>
      </c>
      <c r="CH44" s="74"/>
      <c r="CI44" s="74"/>
      <c r="CJ44" s="74"/>
      <c r="CK44" s="74"/>
      <c r="CL44" s="74"/>
      <c r="CM44" s="74"/>
      <c r="CN44" s="74"/>
      <c r="CO44" s="74"/>
      <c r="CP44" s="74"/>
      <c r="CQ44" s="75"/>
      <c r="CR44" s="235"/>
      <c r="CS44" s="236"/>
      <c r="CT44" s="236"/>
      <c r="CU44" s="236"/>
      <c r="CV44" s="236"/>
      <c r="CW44" s="236"/>
      <c r="CX44" s="236"/>
      <c r="CY44" s="236"/>
      <c r="CZ44" s="236"/>
      <c r="DA44" s="236"/>
      <c r="DB44" s="236"/>
      <c r="DC44" s="236"/>
      <c r="DD44" s="236"/>
      <c r="DE44" s="236"/>
      <c r="DF44" s="236"/>
      <c r="DG44" s="236"/>
      <c r="DH44" s="236"/>
      <c r="DI44" s="237"/>
      <c r="DJ44" s="235">
        <v>4569300.03</v>
      </c>
      <c r="DK44" s="236"/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36"/>
      <c r="DX44" s="236"/>
      <c r="DY44" s="236"/>
      <c r="DZ44" s="236"/>
      <c r="EA44" s="237"/>
      <c r="EB44" s="271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3"/>
      <c r="ET44" s="241">
        <f>SUM(CR44:ES45)</f>
        <v>4569300.03</v>
      </c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3"/>
    </row>
    <row r="45" spans="1:203" ht="12" customHeight="1">
      <c r="A45" s="142" t="s">
        <v>159</v>
      </c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3"/>
      <c r="BZ45" s="82"/>
      <c r="CA45" s="83"/>
      <c r="CB45" s="83"/>
      <c r="CC45" s="83"/>
      <c r="CD45" s="83"/>
      <c r="CE45" s="83"/>
      <c r="CF45" s="84"/>
      <c r="CG45" s="76"/>
      <c r="CH45" s="77"/>
      <c r="CI45" s="77"/>
      <c r="CJ45" s="77"/>
      <c r="CK45" s="77"/>
      <c r="CL45" s="77"/>
      <c r="CM45" s="77"/>
      <c r="CN45" s="77"/>
      <c r="CO45" s="77"/>
      <c r="CP45" s="77"/>
      <c r="CQ45" s="78"/>
      <c r="CR45" s="238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40"/>
      <c r="DJ45" s="238"/>
      <c r="DK45" s="239"/>
      <c r="DL45" s="239"/>
      <c r="DM45" s="239"/>
      <c r="DN45" s="239"/>
      <c r="DO45" s="239"/>
      <c r="DP45" s="239"/>
      <c r="DQ45" s="239"/>
      <c r="DR45" s="239"/>
      <c r="DS45" s="239"/>
      <c r="DT45" s="239"/>
      <c r="DU45" s="239"/>
      <c r="DV45" s="239"/>
      <c r="DW45" s="239"/>
      <c r="DX45" s="239"/>
      <c r="DY45" s="239"/>
      <c r="DZ45" s="239"/>
      <c r="EA45" s="240"/>
      <c r="EB45" s="274"/>
      <c r="EC45" s="275"/>
      <c r="ED45" s="275"/>
      <c r="EE45" s="275"/>
      <c r="EF45" s="275"/>
      <c r="EG45" s="275"/>
      <c r="EH45" s="275"/>
      <c r="EI45" s="275"/>
      <c r="EJ45" s="275"/>
      <c r="EK45" s="275"/>
      <c r="EL45" s="275"/>
      <c r="EM45" s="275"/>
      <c r="EN45" s="275"/>
      <c r="EO45" s="275"/>
      <c r="EP45" s="275"/>
      <c r="EQ45" s="275"/>
      <c r="ER45" s="275"/>
      <c r="ES45" s="276"/>
      <c r="ET45" s="244"/>
      <c r="EU45" s="245"/>
      <c r="EV45" s="245"/>
      <c r="EW45" s="245"/>
      <c r="EX45" s="245"/>
      <c r="EY45" s="245"/>
      <c r="EZ45" s="245"/>
      <c r="FA45" s="245"/>
      <c r="FB45" s="245"/>
      <c r="FC45" s="245"/>
      <c r="FD45" s="245"/>
      <c r="FE45" s="245"/>
      <c r="FF45" s="245"/>
      <c r="FG45" s="245"/>
      <c r="FH45" s="245"/>
      <c r="FI45" s="245"/>
      <c r="FJ45" s="245"/>
      <c r="FK45" s="246"/>
    </row>
    <row r="46" spans="1:203" ht="15" customHeight="1">
      <c r="A46" s="144" t="s">
        <v>35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5"/>
      <c r="BZ46" s="65" t="s">
        <v>33</v>
      </c>
      <c r="CA46" s="66"/>
      <c r="CB46" s="66"/>
      <c r="CC46" s="66"/>
      <c r="CD46" s="66"/>
      <c r="CE46" s="66"/>
      <c r="CF46" s="66"/>
      <c r="CG46" s="97">
        <v>212</v>
      </c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250">
        <v>150933</v>
      </c>
      <c r="CS46" s="250"/>
      <c r="CT46" s="250"/>
      <c r="CU46" s="250"/>
      <c r="CV46" s="250"/>
      <c r="CW46" s="250"/>
      <c r="CX46" s="250"/>
      <c r="CY46" s="250"/>
      <c r="CZ46" s="250"/>
      <c r="DA46" s="250"/>
      <c r="DB46" s="250"/>
      <c r="DC46" s="250"/>
      <c r="DD46" s="250"/>
      <c r="DE46" s="250"/>
      <c r="DF46" s="250"/>
      <c r="DG46" s="250"/>
      <c r="DH46" s="250"/>
      <c r="DI46" s="250"/>
      <c r="DJ46" s="250"/>
      <c r="DK46" s="250"/>
      <c r="DL46" s="250"/>
      <c r="DM46" s="250"/>
      <c r="DN46" s="250"/>
      <c r="DO46" s="250"/>
      <c r="DP46" s="250"/>
      <c r="DQ46" s="250"/>
      <c r="DR46" s="250"/>
      <c r="DS46" s="250"/>
      <c r="DT46" s="250"/>
      <c r="DU46" s="250"/>
      <c r="DV46" s="250"/>
      <c r="DW46" s="250"/>
      <c r="DX46" s="250"/>
      <c r="DY46" s="250"/>
      <c r="DZ46" s="250"/>
      <c r="EA46" s="250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33">
        <f>SUM(CR46:ES46)</f>
        <v>150933</v>
      </c>
      <c r="EU46" s="233"/>
      <c r="EV46" s="233"/>
      <c r="EW46" s="233"/>
      <c r="EX46" s="233"/>
      <c r="EY46" s="233"/>
      <c r="EZ46" s="233"/>
      <c r="FA46" s="233"/>
      <c r="FB46" s="233"/>
      <c r="FC46" s="233"/>
      <c r="FD46" s="233"/>
      <c r="FE46" s="233"/>
      <c r="FF46" s="233"/>
      <c r="FG46" s="233"/>
      <c r="FH46" s="233"/>
      <c r="FI46" s="233"/>
      <c r="FJ46" s="233"/>
      <c r="FK46" s="234"/>
    </row>
    <row r="47" spans="1:203" ht="15" customHeight="1">
      <c r="A47" s="144" t="s">
        <v>148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5"/>
      <c r="BZ47" s="65" t="s">
        <v>34</v>
      </c>
      <c r="CA47" s="66"/>
      <c r="CB47" s="66"/>
      <c r="CC47" s="66"/>
      <c r="CD47" s="66"/>
      <c r="CE47" s="66"/>
      <c r="CF47" s="66"/>
      <c r="CG47" s="97">
        <v>213</v>
      </c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250"/>
      <c r="CS47" s="250"/>
      <c r="CT47" s="250"/>
      <c r="CU47" s="250"/>
      <c r="CV47" s="250"/>
      <c r="CW47" s="250"/>
      <c r="CX47" s="250"/>
      <c r="CY47" s="250"/>
      <c r="CZ47" s="250"/>
      <c r="DA47" s="250"/>
      <c r="DB47" s="250"/>
      <c r="DC47" s="250"/>
      <c r="DD47" s="250"/>
      <c r="DE47" s="250"/>
      <c r="DF47" s="250"/>
      <c r="DG47" s="250"/>
      <c r="DH47" s="250"/>
      <c r="DI47" s="250"/>
      <c r="DJ47" s="250">
        <v>1345870.89</v>
      </c>
      <c r="DK47" s="250"/>
      <c r="DL47" s="250"/>
      <c r="DM47" s="250"/>
      <c r="DN47" s="250"/>
      <c r="DO47" s="250"/>
      <c r="DP47" s="250"/>
      <c r="DQ47" s="250"/>
      <c r="DR47" s="250"/>
      <c r="DS47" s="250"/>
      <c r="DT47" s="250"/>
      <c r="DU47" s="250"/>
      <c r="DV47" s="250"/>
      <c r="DW47" s="250"/>
      <c r="DX47" s="250"/>
      <c r="DY47" s="250"/>
      <c r="DZ47" s="250"/>
      <c r="EA47" s="250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33">
        <f>SUM(CR47:ES47)</f>
        <v>1345870.89</v>
      </c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3"/>
      <c r="FK47" s="234"/>
    </row>
    <row r="48" spans="1:203" ht="15" customHeight="1">
      <c r="A48" s="162" t="s">
        <v>149</v>
      </c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3"/>
      <c r="BZ48" s="65" t="s">
        <v>36</v>
      </c>
      <c r="CA48" s="66"/>
      <c r="CB48" s="66"/>
      <c r="CC48" s="66"/>
      <c r="CD48" s="66"/>
      <c r="CE48" s="66"/>
      <c r="CF48" s="66"/>
      <c r="CG48" s="97">
        <v>220</v>
      </c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233">
        <f>SUM(CR49:DI55)</f>
        <v>3480</v>
      </c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>
        <f>SUM(DJ49:EA55)</f>
        <v>3547801.08</v>
      </c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33"/>
      <c r="DW48" s="233"/>
      <c r="DX48" s="233"/>
      <c r="DY48" s="233"/>
      <c r="DZ48" s="233"/>
      <c r="EA48" s="233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33">
        <f>SUM(CR48:ES48)</f>
        <v>3551281.08</v>
      </c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3"/>
      <c r="FK48" s="234"/>
    </row>
    <row r="49" spans="1:167" ht="12" customHeight="1">
      <c r="A49" s="164" t="s">
        <v>23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5"/>
      <c r="BZ49" s="79" t="s">
        <v>37</v>
      </c>
      <c r="CA49" s="80"/>
      <c r="CB49" s="80"/>
      <c r="CC49" s="80"/>
      <c r="CD49" s="80"/>
      <c r="CE49" s="80"/>
      <c r="CF49" s="81"/>
      <c r="CG49" s="73">
        <v>221</v>
      </c>
      <c r="CH49" s="74"/>
      <c r="CI49" s="74"/>
      <c r="CJ49" s="74"/>
      <c r="CK49" s="74"/>
      <c r="CL49" s="74"/>
      <c r="CM49" s="74"/>
      <c r="CN49" s="74"/>
      <c r="CO49" s="74"/>
      <c r="CP49" s="74"/>
      <c r="CQ49" s="75"/>
      <c r="CR49" s="235"/>
      <c r="CS49" s="236"/>
      <c r="CT49" s="236"/>
      <c r="CU49" s="236"/>
      <c r="CV49" s="236"/>
      <c r="CW49" s="236"/>
      <c r="CX49" s="236"/>
      <c r="CY49" s="236"/>
      <c r="CZ49" s="236"/>
      <c r="DA49" s="236"/>
      <c r="DB49" s="236"/>
      <c r="DC49" s="236"/>
      <c r="DD49" s="236"/>
      <c r="DE49" s="236"/>
      <c r="DF49" s="236"/>
      <c r="DG49" s="236"/>
      <c r="DH49" s="236"/>
      <c r="DI49" s="237"/>
      <c r="DJ49" s="235">
        <v>7835.2</v>
      </c>
      <c r="DK49" s="236"/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7"/>
      <c r="EB49" s="271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3"/>
      <c r="ET49" s="241">
        <f>SUM(CR49:ES50)</f>
        <v>7835.2</v>
      </c>
      <c r="EU49" s="242"/>
      <c r="EV49" s="242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242"/>
      <c r="FJ49" s="242"/>
      <c r="FK49" s="243"/>
    </row>
    <row r="50" spans="1:167" ht="12" customHeight="1">
      <c r="A50" s="142" t="s">
        <v>43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3"/>
      <c r="BZ50" s="82"/>
      <c r="CA50" s="83"/>
      <c r="CB50" s="83"/>
      <c r="CC50" s="83"/>
      <c r="CD50" s="83"/>
      <c r="CE50" s="83"/>
      <c r="CF50" s="84"/>
      <c r="CG50" s="76"/>
      <c r="CH50" s="77"/>
      <c r="CI50" s="77"/>
      <c r="CJ50" s="77"/>
      <c r="CK50" s="77"/>
      <c r="CL50" s="77"/>
      <c r="CM50" s="77"/>
      <c r="CN50" s="77"/>
      <c r="CO50" s="77"/>
      <c r="CP50" s="77"/>
      <c r="CQ50" s="78"/>
      <c r="CR50" s="238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40"/>
      <c r="DJ50" s="238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39"/>
      <c r="DW50" s="239"/>
      <c r="DX50" s="239"/>
      <c r="DY50" s="239"/>
      <c r="DZ50" s="239"/>
      <c r="EA50" s="240"/>
      <c r="EB50" s="274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6"/>
      <c r="ET50" s="244"/>
      <c r="EU50" s="245"/>
      <c r="EV50" s="245"/>
      <c r="EW50" s="245"/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6"/>
    </row>
    <row r="51" spans="1:167" ht="15" customHeight="1">
      <c r="A51" s="144" t="s">
        <v>44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44"/>
      <c r="BJ51" s="144"/>
      <c r="BK51" s="144"/>
      <c r="BL51" s="144"/>
      <c r="BM51" s="144"/>
      <c r="BN51" s="144"/>
      <c r="BO51" s="144"/>
      <c r="BP51" s="144"/>
      <c r="BQ51" s="144"/>
      <c r="BR51" s="144"/>
      <c r="BS51" s="144"/>
      <c r="BT51" s="144"/>
      <c r="BU51" s="144"/>
      <c r="BV51" s="144"/>
      <c r="BW51" s="144"/>
      <c r="BX51" s="144"/>
      <c r="BY51" s="145"/>
      <c r="BZ51" s="65" t="s">
        <v>38</v>
      </c>
      <c r="CA51" s="66"/>
      <c r="CB51" s="66"/>
      <c r="CC51" s="66"/>
      <c r="CD51" s="66"/>
      <c r="CE51" s="66"/>
      <c r="CF51" s="66"/>
      <c r="CG51" s="97">
        <v>222</v>
      </c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250">
        <v>3480</v>
      </c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>
        <v>13800</v>
      </c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33">
        <f t="shared" ref="ET51:ET56" si="0">SUM(CR51:ES51)</f>
        <v>17280</v>
      </c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3"/>
      <c r="FK51" s="234"/>
    </row>
    <row r="52" spans="1:167" ht="15" customHeight="1">
      <c r="A52" s="144" t="s">
        <v>45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5"/>
      <c r="BZ52" s="65" t="s">
        <v>39</v>
      </c>
      <c r="CA52" s="66"/>
      <c r="CB52" s="66"/>
      <c r="CC52" s="66"/>
      <c r="CD52" s="66"/>
      <c r="CE52" s="66"/>
      <c r="CF52" s="66"/>
      <c r="CG52" s="97">
        <v>223</v>
      </c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>
        <v>2738867.21</v>
      </c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33">
        <f t="shared" si="0"/>
        <v>2738867.21</v>
      </c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3"/>
      <c r="FK52" s="234"/>
    </row>
    <row r="53" spans="1:167" ht="15" customHeight="1">
      <c r="A53" s="144" t="s">
        <v>46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5"/>
      <c r="BZ53" s="65" t="s">
        <v>40</v>
      </c>
      <c r="CA53" s="66"/>
      <c r="CB53" s="66"/>
      <c r="CC53" s="66"/>
      <c r="CD53" s="66"/>
      <c r="CE53" s="66"/>
      <c r="CF53" s="66"/>
      <c r="CG53" s="97">
        <v>224</v>
      </c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250"/>
      <c r="CS53" s="250"/>
      <c r="CT53" s="250"/>
      <c r="CU53" s="250"/>
      <c r="CV53" s="250"/>
      <c r="CW53" s="250"/>
      <c r="CX53" s="250"/>
      <c r="CY53" s="250"/>
      <c r="CZ53" s="250"/>
      <c r="DA53" s="250"/>
      <c r="DB53" s="250"/>
      <c r="DC53" s="250"/>
      <c r="DD53" s="250"/>
      <c r="DE53" s="250"/>
      <c r="DF53" s="250"/>
      <c r="DG53" s="250"/>
      <c r="DH53" s="250"/>
      <c r="DI53" s="250"/>
      <c r="DJ53" s="250"/>
      <c r="DK53" s="250"/>
      <c r="DL53" s="250"/>
      <c r="DM53" s="250"/>
      <c r="DN53" s="250"/>
      <c r="DO53" s="250"/>
      <c r="DP53" s="250"/>
      <c r="DQ53" s="250"/>
      <c r="DR53" s="250"/>
      <c r="DS53" s="250"/>
      <c r="DT53" s="250"/>
      <c r="DU53" s="250"/>
      <c r="DV53" s="250"/>
      <c r="DW53" s="250"/>
      <c r="DX53" s="250"/>
      <c r="DY53" s="250"/>
      <c r="DZ53" s="250"/>
      <c r="EA53" s="250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33">
        <f t="shared" si="0"/>
        <v>0</v>
      </c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3"/>
      <c r="FK53" s="234"/>
    </row>
    <row r="54" spans="1:167" ht="15" customHeight="1">
      <c r="A54" s="144" t="s">
        <v>150</v>
      </c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5"/>
      <c r="BZ54" s="65" t="s">
        <v>41</v>
      </c>
      <c r="CA54" s="66"/>
      <c r="CB54" s="66"/>
      <c r="CC54" s="66"/>
      <c r="CD54" s="66"/>
      <c r="CE54" s="66"/>
      <c r="CF54" s="66"/>
      <c r="CG54" s="97">
        <v>225</v>
      </c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250"/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>
        <v>772447.27</v>
      </c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33">
        <f t="shared" si="0"/>
        <v>772447.27</v>
      </c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3"/>
      <c r="FK54" s="234"/>
    </row>
    <row r="55" spans="1:167" ht="15" customHeight="1">
      <c r="A55" s="144" t="s">
        <v>151</v>
      </c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144"/>
      <c r="AZ55" s="144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5"/>
      <c r="BZ55" s="65" t="s">
        <v>42</v>
      </c>
      <c r="CA55" s="66"/>
      <c r="CB55" s="66"/>
      <c r="CC55" s="66"/>
      <c r="CD55" s="66"/>
      <c r="CE55" s="66"/>
      <c r="CF55" s="66"/>
      <c r="CG55" s="97">
        <v>226</v>
      </c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250"/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>
        <v>14851.4</v>
      </c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33">
        <f t="shared" si="0"/>
        <v>14851.4</v>
      </c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3"/>
      <c r="FK55" s="234"/>
    </row>
    <row r="56" spans="1:167" ht="15" customHeight="1">
      <c r="A56" s="162" t="s">
        <v>192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  <c r="AY56" s="162"/>
      <c r="AZ56" s="162"/>
      <c r="BA56" s="162"/>
      <c r="BB56" s="162"/>
      <c r="BC56" s="162"/>
      <c r="BD56" s="162"/>
      <c r="BE56" s="162"/>
      <c r="BF56" s="162"/>
      <c r="BG56" s="162"/>
      <c r="BH56" s="162"/>
      <c r="BI56" s="162"/>
      <c r="BJ56" s="162"/>
      <c r="BK56" s="162"/>
      <c r="BL56" s="162"/>
      <c r="BM56" s="162"/>
      <c r="BN56" s="162"/>
      <c r="BO56" s="162"/>
      <c r="BP56" s="162"/>
      <c r="BQ56" s="162"/>
      <c r="BR56" s="162"/>
      <c r="BS56" s="162"/>
      <c r="BT56" s="162"/>
      <c r="BU56" s="162"/>
      <c r="BV56" s="162"/>
      <c r="BW56" s="162"/>
      <c r="BX56" s="162"/>
      <c r="BY56" s="163"/>
      <c r="BZ56" s="65" t="s">
        <v>47</v>
      </c>
      <c r="CA56" s="66"/>
      <c r="CB56" s="66"/>
      <c r="CC56" s="66"/>
      <c r="CD56" s="66"/>
      <c r="CE56" s="66"/>
      <c r="CF56" s="66"/>
      <c r="CG56" s="97">
        <v>230</v>
      </c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233">
        <f>SUM(CR57:DI59)</f>
        <v>0</v>
      </c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>
        <f>SUM(DJ57:EA59)</f>
        <v>0</v>
      </c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33"/>
      <c r="DW56" s="233"/>
      <c r="DX56" s="233"/>
      <c r="DY56" s="233"/>
      <c r="DZ56" s="233"/>
      <c r="EA56" s="233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33">
        <f t="shared" si="0"/>
        <v>0</v>
      </c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3"/>
      <c r="FK56" s="234"/>
    </row>
    <row r="57" spans="1:167" ht="12" customHeight="1">
      <c r="A57" s="164" t="s">
        <v>23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  <c r="BV57" s="164"/>
      <c r="BW57" s="164"/>
      <c r="BX57" s="164"/>
      <c r="BY57" s="165"/>
      <c r="BZ57" s="79" t="s">
        <v>48</v>
      </c>
      <c r="CA57" s="80"/>
      <c r="CB57" s="80"/>
      <c r="CC57" s="80"/>
      <c r="CD57" s="80"/>
      <c r="CE57" s="80"/>
      <c r="CF57" s="81"/>
      <c r="CG57" s="73">
        <v>231</v>
      </c>
      <c r="CH57" s="74"/>
      <c r="CI57" s="74"/>
      <c r="CJ57" s="74"/>
      <c r="CK57" s="74"/>
      <c r="CL57" s="74"/>
      <c r="CM57" s="74"/>
      <c r="CN57" s="74"/>
      <c r="CO57" s="74"/>
      <c r="CP57" s="74"/>
      <c r="CQ57" s="75"/>
      <c r="CR57" s="271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3"/>
      <c r="DJ57" s="235"/>
      <c r="DK57" s="236"/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7"/>
      <c r="EB57" s="271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3"/>
      <c r="ET57" s="241">
        <f>SUM(CR57:ES58)</f>
        <v>0</v>
      </c>
      <c r="EU57" s="242"/>
      <c r="EV57" s="242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242"/>
      <c r="FJ57" s="242"/>
      <c r="FK57" s="243"/>
    </row>
    <row r="58" spans="1:167" ht="12" customHeight="1">
      <c r="A58" s="142" t="s">
        <v>193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3"/>
      <c r="BZ58" s="82"/>
      <c r="CA58" s="83"/>
      <c r="CB58" s="83"/>
      <c r="CC58" s="83"/>
      <c r="CD58" s="83"/>
      <c r="CE58" s="83"/>
      <c r="CF58" s="84"/>
      <c r="CG58" s="76"/>
      <c r="CH58" s="77"/>
      <c r="CI58" s="77"/>
      <c r="CJ58" s="77"/>
      <c r="CK58" s="77"/>
      <c r="CL58" s="77"/>
      <c r="CM58" s="77"/>
      <c r="CN58" s="77"/>
      <c r="CO58" s="77"/>
      <c r="CP58" s="77"/>
      <c r="CQ58" s="78"/>
      <c r="CR58" s="274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6"/>
      <c r="DJ58" s="238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39"/>
      <c r="DW58" s="239"/>
      <c r="DX58" s="239"/>
      <c r="DY58" s="239"/>
      <c r="DZ58" s="239"/>
      <c r="EA58" s="240"/>
      <c r="EB58" s="274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6"/>
      <c r="ET58" s="244"/>
      <c r="EU58" s="245"/>
      <c r="EV58" s="245"/>
      <c r="EW58" s="245"/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6"/>
    </row>
    <row r="59" spans="1:167" ht="15" customHeight="1">
      <c r="A59" s="144" t="s">
        <v>194</v>
      </c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5"/>
      <c r="BZ59" s="65" t="s">
        <v>49</v>
      </c>
      <c r="CA59" s="66"/>
      <c r="CB59" s="66"/>
      <c r="CC59" s="66"/>
      <c r="CD59" s="66"/>
      <c r="CE59" s="66"/>
      <c r="CF59" s="66"/>
      <c r="CG59" s="97">
        <v>232</v>
      </c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33">
        <f>SUM(CR59:ES59)</f>
        <v>0</v>
      </c>
      <c r="EU59" s="233"/>
      <c r="EV59" s="233"/>
      <c r="EW59" s="233"/>
      <c r="EX59" s="233"/>
      <c r="EY59" s="233"/>
      <c r="EZ59" s="233"/>
      <c r="FA59" s="233"/>
      <c r="FB59" s="233"/>
      <c r="FC59" s="233"/>
      <c r="FD59" s="233"/>
      <c r="FE59" s="233"/>
      <c r="FF59" s="233"/>
      <c r="FG59" s="233"/>
      <c r="FH59" s="233"/>
      <c r="FI59" s="233"/>
      <c r="FJ59" s="233"/>
      <c r="FK59" s="234"/>
    </row>
    <row r="60" spans="1:167" ht="15" customHeight="1">
      <c r="A60" s="162" t="s">
        <v>152</v>
      </c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62"/>
      <c r="BR60" s="162"/>
      <c r="BS60" s="162"/>
      <c r="BT60" s="162"/>
      <c r="BU60" s="162"/>
      <c r="BV60" s="162"/>
      <c r="BW60" s="162"/>
      <c r="BX60" s="162"/>
      <c r="BY60" s="163"/>
      <c r="BZ60" s="65" t="s">
        <v>50</v>
      </c>
      <c r="CA60" s="66"/>
      <c r="CB60" s="66"/>
      <c r="CC60" s="66"/>
      <c r="CD60" s="66"/>
      <c r="CE60" s="66"/>
      <c r="CF60" s="66"/>
      <c r="CG60" s="97">
        <v>240</v>
      </c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233">
        <f>SUM(CR61:DI63)</f>
        <v>0</v>
      </c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>
        <f>SUM(DJ61:EA63)</f>
        <v>0</v>
      </c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33"/>
      <c r="DW60" s="233"/>
      <c r="DX60" s="233"/>
      <c r="DY60" s="233"/>
      <c r="DZ60" s="233"/>
      <c r="EA60" s="233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33">
        <f>SUM(CR60:ES60)</f>
        <v>0</v>
      </c>
      <c r="EU60" s="233"/>
      <c r="EV60" s="233"/>
      <c r="EW60" s="233"/>
      <c r="EX60" s="233"/>
      <c r="EY60" s="233"/>
      <c r="EZ60" s="233"/>
      <c r="FA60" s="233"/>
      <c r="FB60" s="233"/>
      <c r="FC60" s="233"/>
      <c r="FD60" s="233"/>
      <c r="FE60" s="233"/>
      <c r="FF60" s="233"/>
      <c r="FG60" s="233"/>
      <c r="FH60" s="233"/>
      <c r="FI60" s="233"/>
      <c r="FJ60" s="233"/>
      <c r="FK60" s="234"/>
    </row>
    <row r="61" spans="1:167" ht="12" customHeight="1">
      <c r="A61" s="164" t="s">
        <v>23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5"/>
      <c r="BZ61" s="79" t="s">
        <v>51</v>
      </c>
      <c r="CA61" s="80"/>
      <c r="CB61" s="80"/>
      <c r="CC61" s="80"/>
      <c r="CD61" s="80"/>
      <c r="CE61" s="80"/>
      <c r="CF61" s="81"/>
      <c r="CG61" s="73">
        <v>241</v>
      </c>
      <c r="CH61" s="74"/>
      <c r="CI61" s="74"/>
      <c r="CJ61" s="74"/>
      <c r="CK61" s="74"/>
      <c r="CL61" s="74"/>
      <c r="CM61" s="74"/>
      <c r="CN61" s="74"/>
      <c r="CO61" s="74"/>
      <c r="CP61" s="74"/>
      <c r="CQ61" s="75"/>
      <c r="CR61" s="235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7"/>
      <c r="DJ61" s="235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7"/>
      <c r="EB61" s="271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3"/>
      <c r="ET61" s="241">
        <f>SUM(CR61:ES62)</f>
        <v>0</v>
      </c>
      <c r="EU61" s="242"/>
      <c r="EV61" s="242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242"/>
      <c r="FJ61" s="242"/>
      <c r="FK61" s="243"/>
    </row>
    <row r="62" spans="1:167">
      <c r="A62" s="142" t="s">
        <v>153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3"/>
      <c r="BZ62" s="82"/>
      <c r="CA62" s="83"/>
      <c r="CB62" s="83"/>
      <c r="CC62" s="83"/>
      <c r="CD62" s="83"/>
      <c r="CE62" s="83"/>
      <c r="CF62" s="84"/>
      <c r="CG62" s="76"/>
      <c r="CH62" s="77"/>
      <c r="CI62" s="77"/>
      <c r="CJ62" s="77"/>
      <c r="CK62" s="77"/>
      <c r="CL62" s="77"/>
      <c r="CM62" s="77"/>
      <c r="CN62" s="77"/>
      <c r="CO62" s="77"/>
      <c r="CP62" s="77"/>
      <c r="CQ62" s="78"/>
      <c r="CR62" s="238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40"/>
      <c r="DJ62" s="238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40"/>
      <c r="EB62" s="274"/>
      <c r="EC62" s="275"/>
      <c r="ED62" s="275"/>
      <c r="EE62" s="275"/>
      <c r="EF62" s="275"/>
      <c r="EG62" s="275"/>
      <c r="EH62" s="275"/>
      <c r="EI62" s="275"/>
      <c r="EJ62" s="275"/>
      <c r="EK62" s="275"/>
      <c r="EL62" s="275"/>
      <c r="EM62" s="275"/>
      <c r="EN62" s="275"/>
      <c r="EO62" s="275"/>
      <c r="EP62" s="275"/>
      <c r="EQ62" s="275"/>
      <c r="ER62" s="275"/>
      <c r="ES62" s="276"/>
      <c r="ET62" s="244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6"/>
    </row>
    <row r="63" spans="1:167" ht="22.5" customHeight="1">
      <c r="A63" s="144" t="s">
        <v>154</v>
      </c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4"/>
      <c r="BY63" s="145"/>
      <c r="BZ63" s="65" t="s">
        <v>52</v>
      </c>
      <c r="CA63" s="66"/>
      <c r="CB63" s="66"/>
      <c r="CC63" s="66"/>
      <c r="CD63" s="66"/>
      <c r="CE63" s="66"/>
      <c r="CF63" s="66"/>
      <c r="CG63" s="97">
        <v>242</v>
      </c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33">
        <f>SUM(CR63:ES63)</f>
        <v>0</v>
      </c>
      <c r="EU63" s="233"/>
      <c r="EV63" s="233"/>
      <c r="EW63" s="233"/>
      <c r="EX63" s="233"/>
      <c r="EY63" s="233"/>
      <c r="EZ63" s="233"/>
      <c r="FA63" s="233"/>
      <c r="FB63" s="233"/>
      <c r="FC63" s="233"/>
      <c r="FD63" s="233"/>
      <c r="FE63" s="233"/>
      <c r="FF63" s="233"/>
      <c r="FG63" s="233"/>
      <c r="FH63" s="233"/>
      <c r="FI63" s="233"/>
      <c r="FJ63" s="233"/>
      <c r="FK63" s="234"/>
    </row>
    <row r="64" spans="1:167" ht="15" customHeight="1">
      <c r="A64" s="162" t="s">
        <v>155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3"/>
      <c r="BZ64" s="65" t="s">
        <v>53</v>
      </c>
      <c r="CA64" s="66"/>
      <c r="CB64" s="66"/>
      <c r="CC64" s="66"/>
      <c r="CD64" s="66"/>
      <c r="CE64" s="66"/>
      <c r="CF64" s="66"/>
      <c r="CG64" s="97">
        <v>250</v>
      </c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233">
        <f>SUM(CR65:DI67)</f>
        <v>0</v>
      </c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>
        <f>SUM(DJ65:EA67)</f>
        <v>0</v>
      </c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33">
        <f>SUM(CR64:ES64)</f>
        <v>0</v>
      </c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4"/>
    </row>
    <row r="65" spans="1:222" ht="12" customHeight="1">
      <c r="A65" s="164" t="s">
        <v>23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5"/>
      <c r="BZ65" s="79" t="s">
        <v>54</v>
      </c>
      <c r="CA65" s="80"/>
      <c r="CB65" s="80"/>
      <c r="CC65" s="80"/>
      <c r="CD65" s="80"/>
      <c r="CE65" s="80"/>
      <c r="CF65" s="81"/>
      <c r="CG65" s="73">
        <v>252</v>
      </c>
      <c r="CH65" s="74"/>
      <c r="CI65" s="74"/>
      <c r="CJ65" s="74"/>
      <c r="CK65" s="74"/>
      <c r="CL65" s="74"/>
      <c r="CM65" s="74"/>
      <c r="CN65" s="74"/>
      <c r="CO65" s="74"/>
      <c r="CP65" s="74"/>
      <c r="CQ65" s="75"/>
      <c r="CR65" s="235"/>
      <c r="CS65" s="236"/>
      <c r="CT65" s="236"/>
      <c r="CU65" s="236"/>
      <c r="CV65" s="236"/>
      <c r="CW65" s="236"/>
      <c r="CX65" s="236"/>
      <c r="CY65" s="236"/>
      <c r="CZ65" s="236"/>
      <c r="DA65" s="236"/>
      <c r="DB65" s="236"/>
      <c r="DC65" s="236"/>
      <c r="DD65" s="236"/>
      <c r="DE65" s="236"/>
      <c r="DF65" s="236"/>
      <c r="DG65" s="236"/>
      <c r="DH65" s="236"/>
      <c r="DI65" s="237"/>
      <c r="DJ65" s="235"/>
      <c r="DK65" s="236"/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7"/>
      <c r="EB65" s="271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3"/>
      <c r="ET65" s="241">
        <f>SUM(CR65:ES66)</f>
        <v>0</v>
      </c>
      <c r="EU65" s="242"/>
      <c r="EV65" s="242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242"/>
      <c r="FJ65" s="242"/>
      <c r="FK65" s="243"/>
    </row>
    <row r="66" spans="1:222" ht="22.5" customHeight="1">
      <c r="A66" s="142" t="s">
        <v>56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3"/>
      <c r="BZ66" s="82"/>
      <c r="CA66" s="83"/>
      <c r="CB66" s="83"/>
      <c r="CC66" s="83"/>
      <c r="CD66" s="83"/>
      <c r="CE66" s="83"/>
      <c r="CF66" s="84"/>
      <c r="CG66" s="76"/>
      <c r="CH66" s="77"/>
      <c r="CI66" s="77"/>
      <c r="CJ66" s="77"/>
      <c r="CK66" s="77"/>
      <c r="CL66" s="77"/>
      <c r="CM66" s="77"/>
      <c r="CN66" s="77"/>
      <c r="CO66" s="77"/>
      <c r="CP66" s="77"/>
      <c r="CQ66" s="78"/>
      <c r="CR66" s="238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40"/>
      <c r="DJ66" s="238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40"/>
      <c r="EB66" s="274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6"/>
      <c r="ET66" s="244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6"/>
    </row>
    <row r="67" spans="1:222" ht="15" customHeight="1">
      <c r="A67" s="144" t="s">
        <v>141</v>
      </c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5"/>
      <c r="BZ67" s="65" t="s">
        <v>55</v>
      </c>
      <c r="CA67" s="66"/>
      <c r="CB67" s="66"/>
      <c r="CC67" s="66"/>
      <c r="CD67" s="66"/>
      <c r="CE67" s="66"/>
      <c r="CF67" s="66"/>
      <c r="CG67" s="97">
        <v>253</v>
      </c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33">
        <f>SUM(CR67:ES67)</f>
        <v>0</v>
      </c>
      <c r="EU67" s="233"/>
      <c r="EV67" s="233"/>
      <c r="EW67" s="233"/>
      <c r="EX67" s="233"/>
      <c r="EY67" s="233"/>
      <c r="EZ67" s="233"/>
      <c r="FA67" s="233"/>
      <c r="FB67" s="233"/>
      <c r="FC67" s="233"/>
      <c r="FD67" s="233"/>
      <c r="FE67" s="233"/>
      <c r="FF67" s="233"/>
      <c r="FG67" s="233"/>
      <c r="FH67" s="233"/>
      <c r="FI67" s="233"/>
      <c r="FJ67" s="233"/>
      <c r="FK67" s="234"/>
    </row>
    <row r="68" spans="1:222" ht="15" customHeight="1">
      <c r="A68" s="162" t="s">
        <v>57</v>
      </c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62"/>
      <c r="BN68" s="162"/>
      <c r="BO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3"/>
      <c r="BZ68" s="65" t="s">
        <v>58</v>
      </c>
      <c r="CA68" s="66"/>
      <c r="CB68" s="66"/>
      <c r="CC68" s="66"/>
      <c r="CD68" s="66"/>
      <c r="CE68" s="66"/>
      <c r="CF68" s="66"/>
      <c r="CG68" s="97">
        <v>260</v>
      </c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233">
        <f>SUM(CR69:DI71)</f>
        <v>0</v>
      </c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>
        <f>SUM(DJ69:EA71)</f>
        <v>0</v>
      </c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33"/>
      <c r="DX68" s="233"/>
      <c r="DY68" s="233"/>
      <c r="DZ68" s="233"/>
      <c r="EA68" s="233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33">
        <f>SUM(CR68:ES68)</f>
        <v>0</v>
      </c>
      <c r="EU68" s="233"/>
      <c r="EV68" s="233"/>
      <c r="EW68" s="233"/>
      <c r="EX68" s="233"/>
      <c r="EY68" s="233"/>
      <c r="EZ68" s="233"/>
      <c r="FA68" s="233"/>
      <c r="FB68" s="233"/>
      <c r="FC68" s="233"/>
      <c r="FD68" s="233"/>
      <c r="FE68" s="233"/>
      <c r="FF68" s="233"/>
      <c r="FG68" s="233"/>
      <c r="FH68" s="233"/>
      <c r="FI68" s="233"/>
      <c r="FJ68" s="233"/>
      <c r="FK68" s="234"/>
    </row>
    <row r="69" spans="1:222" ht="12" customHeight="1">
      <c r="A69" s="164" t="s">
        <v>23</v>
      </c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5"/>
      <c r="BZ69" s="79" t="s">
        <v>59</v>
      </c>
      <c r="CA69" s="80"/>
      <c r="CB69" s="80"/>
      <c r="CC69" s="80"/>
      <c r="CD69" s="80"/>
      <c r="CE69" s="80"/>
      <c r="CF69" s="81"/>
      <c r="CG69" s="73">
        <v>262</v>
      </c>
      <c r="CH69" s="74"/>
      <c r="CI69" s="74"/>
      <c r="CJ69" s="74"/>
      <c r="CK69" s="74"/>
      <c r="CL69" s="74"/>
      <c r="CM69" s="74"/>
      <c r="CN69" s="74"/>
      <c r="CO69" s="74"/>
      <c r="CP69" s="74"/>
      <c r="CQ69" s="75"/>
      <c r="CR69" s="235"/>
      <c r="CS69" s="236"/>
      <c r="CT69" s="236"/>
      <c r="CU69" s="236"/>
      <c r="CV69" s="236"/>
      <c r="CW69" s="236"/>
      <c r="CX69" s="236"/>
      <c r="CY69" s="236"/>
      <c r="CZ69" s="236"/>
      <c r="DA69" s="236"/>
      <c r="DB69" s="236"/>
      <c r="DC69" s="236"/>
      <c r="DD69" s="236"/>
      <c r="DE69" s="236"/>
      <c r="DF69" s="236"/>
      <c r="DG69" s="236"/>
      <c r="DH69" s="236"/>
      <c r="DI69" s="237"/>
      <c r="DJ69" s="235"/>
      <c r="DK69" s="236"/>
      <c r="DL69" s="236"/>
      <c r="DM69" s="236"/>
      <c r="DN69" s="236"/>
      <c r="DO69" s="236"/>
      <c r="DP69" s="236"/>
      <c r="DQ69" s="236"/>
      <c r="DR69" s="236"/>
      <c r="DS69" s="236"/>
      <c r="DT69" s="236"/>
      <c r="DU69" s="236"/>
      <c r="DV69" s="236"/>
      <c r="DW69" s="236"/>
      <c r="DX69" s="236"/>
      <c r="DY69" s="236"/>
      <c r="DZ69" s="236"/>
      <c r="EA69" s="237"/>
      <c r="EB69" s="271"/>
      <c r="EC69" s="272"/>
      <c r="ED69" s="272"/>
      <c r="EE69" s="272"/>
      <c r="EF69" s="272"/>
      <c r="EG69" s="272"/>
      <c r="EH69" s="272"/>
      <c r="EI69" s="272"/>
      <c r="EJ69" s="272"/>
      <c r="EK69" s="272"/>
      <c r="EL69" s="272"/>
      <c r="EM69" s="272"/>
      <c r="EN69" s="272"/>
      <c r="EO69" s="272"/>
      <c r="EP69" s="272"/>
      <c r="EQ69" s="272"/>
      <c r="ER69" s="272"/>
      <c r="ES69" s="273"/>
      <c r="ET69" s="241">
        <f>SUM(CR69:ES70)</f>
        <v>0</v>
      </c>
      <c r="EU69" s="242"/>
      <c r="EV69" s="242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242"/>
      <c r="FJ69" s="242"/>
      <c r="FK69" s="243"/>
    </row>
    <row r="70" spans="1:222" ht="12" customHeight="1">
      <c r="A70" s="142" t="s">
        <v>61</v>
      </c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3"/>
      <c r="BZ70" s="82"/>
      <c r="CA70" s="83"/>
      <c r="CB70" s="83"/>
      <c r="CC70" s="83"/>
      <c r="CD70" s="83"/>
      <c r="CE70" s="83"/>
      <c r="CF70" s="84"/>
      <c r="CG70" s="76"/>
      <c r="CH70" s="77"/>
      <c r="CI70" s="77"/>
      <c r="CJ70" s="77"/>
      <c r="CK70" s="77"/>
      <c r="CL70" s="77"/>
      <c r="CM70" s="77"/>
      <c r="CN70" s="77"/>
      <c r="CO70" s="77"/>
      <c r="CP70" s="77"/>
      <c r="CQ70" s="78"/>
      <c r="CR70" s="238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40"/>
      <c r="DJ70" s="238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40"/>
      <c r="EB70" s="274"/>
      <c r="EC70" s="275"/>
      <c r="ED70" s="275"/>
      <c r="EE70" s="275"/>
      <c r="EF70" s="275"/>
      <c r="EG70" s="275"/>
      <c r="EH70" s="275"/>
      <c r="EI70" s="275"/>
      <c r="EJ70" s="275"/>
      <c r="EK70" s="275"/>
      <c r="EL70" s="275"/>
      <c r="EM70" s="275"/>
      <c r="EN70" s="275"/>
      <c r="EO70" s="275"/>
      <c r="EP70" s="275"/>
      <c r="EQ70" s="275"/>
      <c r="ER70" s="275"/>
      <c r="ES70" s="276"/>
      <c r="ET70" s="244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6"/>
    </row>
    <row r="71" spans="1:222" ht="12" customHeight="1">
      <c r="A71" s="144" t="s">
        <v>156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  <c r="AX71" s="144"/>
      <c r="AY71" s="144"/>
      <c r="AZ71" s="144"/>
      <c r="BA71" s="144"/>
      <c r="BB71" s="144"/>
      <c r="BC71" s="144"/>
      <c r="BD71" s="144"/>
      <c r="BE71" s="144"/>
      <c r="BF71" s="144"/>
      <c r="BG71" s="144"/>
      <c r="BH71" s="144"/>
      <c r="BI71" s="144"/>
      <c r="BJ71" s="144"/>
      <c r="BK71" s="144"/>
      <c r="BL71" s="144"/>
      <c r="BM71" s="144"/>
      <c r="BN71" s="144"/>
      <c r="BO71" s="144"/>
      <c r="BP71" s="144"/>
      <c r="BQ71" s="144"/>
      <c r="BR71" s="144"/>
      <c r="BS71" s="144"/>
      <c r="BT71" s="144"/>
      <c r="BU71" s="144"/>
      <c r="BV71" s="144"/>
      <c r="BW71" s="144"/>
      <c r="BX71" s="144"/>
      <c r="BY71" s="145"/>
      <c r="BZ71" s="65" t="s">
        <v>60</v>
      </c>
      <c r="CA71" s="66"/>
      <c r="CB71" s="66"/>
      <c r="CC71" s="66"/>
      <c r="CD71" s="66"/>
      <c r="CE71" s="66"/>
      <c r="CF71" s="66"/>
      <c r="CG71" s="97">
        <v>263</v>
      </c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33">
        <f>SUM(CR71:ES71)</f>
        <v>0</v>
      </c>
      <c r="EU71" s="233"/>
      <c r="EV71" s="233"/>
      <c r="EW71" s="233"/>
      <c r="EX71" s="233"/>
      <c r="EY71" s="233"/>
      <c r="EZ71" s="233"/>
      <c r="FA71" s="233"/>
      <c r="FB71" s="233"/>
      <c r="FC71" s="233"/>
      <c r="FD71" s="233"/>
      <c r="FE71" s="233"/>
      <c r="FF71" s="233"/>
      <c r="FG71" s="233"/>
      <c r="FH71" s="233"/>
      <c r="FI71" s="233"/>
      <c r="FJ71" s="233"/>
      <c r="FK71" s="234"/>
    </row>
    <row r="72" spans="1:222" ht="15" customHeight="1" thickBot="1">
      <c r="A72" s="156" t="s">
        <v>68</v>
      </c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7"/>
      <c r="BZ72" s="87" t="s">
        <v>195</v>
      </c>
      <c r="CA72" s="88"/>
      <c r="CB72" s="88"/>
      <c r="CC72" s="88"/>
      <c r="CD72" s="88"/>
      <c r="CE72" s="88"/>
      <c r="CF72" s="88"/>
      <c r="CG72" s="154">
        <v>290</v>
      </c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>
        <f>40789.9+35975.34</f>
        <v>76765.239999999991</v>
      </c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33">
        <f>SUM(CR72:ES72)</f>
        <v>76765.239999999991</v>
      </c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4"/>
      <c r="FM72" s="95" t="s">
        <v>260</v>
      </c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E72" s="219" t="s">
        <v>267</v>
      </c>
      <c r="GF72" s="220"/>
      <c r="GG72" s="220"/>
      <c r="GH72" s="220"/>
      <c r="GI72" s="220"/>
      <c r="GJ72" s="220"/>
      <c r="GK72" s="220"/>
      <c r="GL72" s="220"/>
      <c r="GM72" s="220"/>
      <c r="GN72" s="220"/>
      <c r="GO72" s="220"/>
      <c r="GP72" s="220"/>
      <c r="GQ72" s="220"/>
      <c r="GR72" s="220"/>
      <c r="GS72" s="220"/>
      <c r="GT72" s="220"/>
      <c r="GU72" s="220"/>
      <c r="GV72" s="221"/>
      <c r="GW72" s="301" t="s">
        <v>275</v>
      </c>
      <c r="GX72" s="302"/>
      <c r="GY72" s="302"/>
      <c r="GZ72" s="302"/>
      <c r="HA72" s="302"/>
      <c r="HB72" s="302"/>
      <c r="HC72" s="302"/>
      <c r="HD72" s="302"/>
      <c r="HE72" s="302"/>
      <c r="HF72" s="302"/>
      <c r="HG72" s="302"/>
      <c r="HH72" s="302"/>
      <c r="HI72" s="302"/>
      <c r="HJ72" s="302"/>
      <c r="HK72" s="302"/>
      <c r="HL72" s="302"/>
      <c r="HM72" s="302"/>
      <c r="HN72" s="303"/>
    </row>
    <row r="73" spans="1:222" ht="15" customHeight="1">
      <c r="FK73" s="41" t="s">
        <v>163</v>
      </c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222"/>
      <c r="GF73" s="223"/>
      <c r="GG73" s="223"/>
      <c r="GH73" s="223"/>
      <c r="GI73" s="223"/>
      <c r="GJ73" s="223"/>
      <c r="GK73" s="223"/>
      <c r="GL73" s="223"/>
      <c r="GM73" s="223"/>
      <c r="GN73" s="223"/>
      <c r="GO73" s="223"/>
      <c r="GP73" s="223"/>
      <c r="GQ73" s="223"/>
      <c r="GR73" s="223"/>
      <c r="GS73" s="223"/>
      <c r="GT73" s="223"/>
      <c r="GU73" s="223"/>
      <c r="GV73" s="224"/>
      <c r="GW73" s="304"/>
      <c r="GX73" s="305"/>
      <c r="GY73" s="305"/>
      <c r="GZ73" s="305"/>
      <c r="HA73" s="305"/>
      <c r="HB73" s="305"/>
      <c r="HC73" s="305"/>
      <c r="HD73" s="305"/>
      <c r="HE73" s="305"/>
      <c r="HF73" s="305"/>
      <c r="HG73" s="305"/>
      <c r="HH73" s="305"/>
      <c r="HI73" s="305"/>
      <c r="HJ73" s="305"/>
      <c r="HK73" s="305"/>
      <c r="HL73" s="305"/>
      <c r="HM73" s="305"/>
      <c r="HN73" s="306"/>
    </row>
    <row r="74" spans="1:222" s="12" customFormat="1" ht="33" customHeight="1">
      <c r="A74" s="161" t="s">
        <v>136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 t="s">
        <v>137</v>
      </c>
      <c r="CA74" s="123"/>
      <c r="CB74" s="123"/>
      <c r="CC74" s="123"/>
      <c r="CD74" s="123"/>
      <c r="CE74" s="123"/>
      <c r="CF74" s="123"/>
      <c r="CG74" s="123" t="s">
        <v>173</v>
      </c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253" t="s">
        <v>174</v>
      </c>
      <c r="CS74" s="253"/>
      <c r="CT74" s="253"/>
      <c r="CU74" s="253"/>
      <c r="CV74" s="253"/>
      <c r="CW74" s="253"/>
      <c r="CX74" s="253"/>
      <c r="CY74" s="253"/>
      <c r="CZ74" s="253"/>
      <c r="DA74" s="253"/>
      <c r="DB74" s="253"/>
      <c r="DC74" s="253"/>
      <c r="DD74" s="253"/>
      <c r="DE74" s="253"/>
      <c r="DF74" s="253"/>
      <c r="DG74" s="253"/>
      <c r="DH74" s="253"/>
      <c r="DI74" s="253"/>
      <c r="DJ74" s="253" t="s">
        <v>175</v>
      </c>
      <c r="DK74" s="253"/>
      <c r="DL74" s="253"/>
      <c r="DM74" s="253"/>
      <c r="DN74" s="253"/>
      <c r="DO74" s="253"/>
      <c r="DP74" s="253"/>
      <c r="DQ74" s="253"/>
      <c r="DR74" s="253"/>
      <c r="DS74" s="253"/>
      <c r="DT74" s="253"/>
      <c r="DU74" s="253"/>
      <c r="DV74" s="253"/>
      <c r="DW74" s="253"/>
      <c r="DX74" s="253"/>
      <c r="DY74" s="253"/>
      <c r="DZ74" s="253"/>
      <c r="EA74" s="253"/>
      <c r="EB74" s="253" t="s">
        <v>2</v>
      </c>
      <c r="EC74" s="253"/>
      <c r="ED74" s="253"/>
      <c r="EE74" s="253"/>
      <c r="EF74" s="253"/>
      <c r="EG74" s="253"/>
      <c r="EH74" s="253"/>
      <c r="EI74" s="253"/>
      <c r="EJ74" s="253"/>
      <c r="EK74" s="253"/>
      <c r="EL74" s="253"/>
      <c r="EM74" s="253"/>
      <c r="EN74" s="253"/>
      <c r="EO74" s="253"/>
      <c r="EP74" s="253"/>
      <c r="EQ74" s="253"/>
      <c r="ER74" s="253"/>
      <c r="ES74" s="253"/>
      <c r="ET74" s="253" t="s">
        <v>1</v>
      </c>
      <c r="EU74" s="253"/>
      <c r="EV74" s="253"/>
      <c r="EW74" s="253"/>
      <c r="EX74" s="253"/>
      <c r="EY74" s="253"/>
      <c r="EZ74" s="253"/>
      <c r="FA74" s="253"/>
      <c r="FB74" s="253"/>
      <c r="FC74" s="253"/>
      <c r="FD74" s="253"/>
      <c r="FE74" s="253"/>
      <c r="FF74" s="253"/>
      <c r="FG74" s="253"/>
      <c r="FH74" s="253"/>
      <c r="FI74" s="253"/>
      <c r="FJ74" s="253"/>
      <c r="FK74" s="256"/>
      <c r="FL74" s="39"/>
      <c r="FM74" s="39"/>
      <c r="FN74" s="39"/>
    </row>
    <row r="75" spans="1:222" s="13" customFormat="1" ht="12" customHeight="1" thickBot="1">
      <c r="A75" s="158">
        <v>1</v>
      </c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98">
        <v>2</v>
      </c>
      <c r="CA75" s="98"/>
      <c r="CB75" s="98"/>
      <c r="CC75" s="98"/>
      <c r="CD75" s="98"/>
      <c r="CE75" s="98"/>
      <c r="CF75" s="98"/>
      <c r="CG75" s="98">
        <v>3</v>
      </c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255">
        <v>4</v>
      </c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>
        <v>5</v>
      </c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>
        <v>6</v>
      </c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>
        <v>7</v>
      </c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69"/>
      <c r="FL75" s="40"/>
      <c r="FM75" s="40"/>
      <c r="FN75" s="40"/>
    </row>
    <row r="76" spans="1:222" ht="15" customHeight="1">
      <c r="A76" s="162" t="s">
        <v>64</v>
      </c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/>
      <c r="BH76" s="162"/>
      <c r="BI76" s="162"/>
      <c r="BJ76" s="162"/>
      <c r="BK76" s="162"/>
      <c r="BL76" s="162"/>
      <c r="BM76" s="162"/>
      <c r="BN76" s="162"/>
      <c r="BO76" s="162"/>
      <c r="BP76" s="162"/>
      <c r="BQ76" s="162"/>
      <c r="BR76" s="162"/>
      <c r="BS76" s="162"/>
      <c r="BT76" s="162"/>
      <c r="BU76" s="162"/>
      <c r="BV76" s="162"/>
      <c r="BW76" s="162"/>
      <c r="BX76" s="162"/>
      <c r="BY76" s="163"/>
      <c r="BZ76" s="138" t="s">
        <v>62</v>
      </c>
      <c r="CA76" s="139"/>
      <c r="CB76" s="139"/>
      <c r="CC76" s="139"/>
      <c r="CD76" s="139"/>
      <c r="CE76" s="139"/>
      <c r="CF76" s="139"/>
      <c r="CG76" s="140">
        <v>270</v>
      </c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254">
        <f>SUM(CR77:DI80)</f>
        <v>198600</v>
      </c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>
        <f>SUM(DJ77:EA80)</f>
        <v>2127550.7799999998</v>
      </c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283"/>
      <c r="EM76" s="283"/>
      <c r="EN76" s="283"/>
      <c r="EO76" s="283"/>
      <c r="EP76" s="283"/>
      <c r="EQ76" s="283"/>
      <c r="ER76" s="283"/>
      <c r="ES76" s="283"/>
      <c r="ET76" s="254">
        <f>SUM(CR76:ES76)</f>
        <v>2326150.7799999998</v>
      </c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70"/>
    </row>
    <row r="77" spans="1:222" ht="12" customHeight="1">
      <c r="A77" s="164" t="s">
        <v>23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5"/>
      <c r="BZ77" s="79" t="s">
        <v>63</v>
      </c>
      <c r="CA77" s="80"/>
      <c r="CB77" s="80"/>
      <c r="CC77" s="80"/>
      <c r="CD77" s="80"/>
      <c r="CE77" s="80"/>
      <c r="CF77" s="81"/>
      <c r="CG77" s="73">
        <v>271</v>
      </c>
      <c r="CH77" s="74"/>
      <c r="CI77" s="74"/>
      <c r="CJ77" s="74"/>
      <c r="CK77" s="74"/>
      <c r="CL77" s="74"/>
      <c r="CM77" s="74"/>
      <c r="CN77" s="74"/>
      <c r="CO77" s="74"/>
      <c r="CP77" s="74"/>
      <c r="CQ77" s="75"/>
      <c r="CR77" s="235"/>
      <c r="CS77" s="236"/>
      <c r="CT77" s="236"/>
      <c r="CU77" s="236"/>
      <c r="CV77" s="236"/>
      <c r="CW77" s="236"/>
      <c r="CX77" s="236"/>
      <c r="CY77" s="236"/>
      <c r="CZ77" s="236"/>
      <c r="DA77" s="236"/>
      <c r="DB77" s="236"/>
      <c r="DC77" s="236"/>
      <c r="DD77" s="236"/>
      <c r="DE77" s="236"/>
      <c r="DF77" s="236"/>
      <c r="DG77" s="236"/>
      <c r="DH77" s="236"/>
      <c r="DI77" s="237"/>
      <c r="DJ77" s="235">
        <v>620442.57999999996</v>
      </c>
      <c r="DK77" s="236"/>
      <c r="DL77" s="236"/>
      <c r="DM77" s="236"/>
      <c r="DN77" s="236"/>
      <c r="DO77" s="236"/>
      <c r="DP77" s="236"/>
      <c r="DQ77" s="236"/>
      <c r="DR77" s="236"/>
      <c r="DS77" s="236"/>
      <c r="DT77" s="236"/>
      <c r="DU77" s="236"/>
      <c r="DV77" s="236"/>
      <c r="DW77" s="236"/>
      <c r="DX77" s="236"/>
      <c r="DY77" s="236"/>
      <c r="DZ77" s="236"/>
      <c r="EA77" s="237"/>
      <c r="EB77" s="285"/>
      <c r="EC77" s="286"/>
      <c r="ED77" s="286"/>
      <c r="EE77" s="286"/>
      <c r="EF77" s="286"/>
      <c r="EG77" s="286"/>
      <c r="EH77" s="286"/>
      <c r="EI77" s="286"/>
      <c r="EJ77" s="286"/>
      <c r="EK77" s="286"/>
      <c r="EL77" s="286"/>
      <c r="EM77" s="286"/>
      <c r="EN77" s="286"/>
      <c r="EO77" s="286"/>
      <c r="EP77" s="286"/>
      <c r="EQ77" s="286"/>
      <c r="ER77" s="286"/>
      <c r="ES77" s="287"/>
      <c r="ET77" s="241">
        <f>SUM(CR77:ES78)</f>
        <v>620442.57999999996</v>
      </c>
      <c r="EU77" s="242"/>
      <c r="EV77" s="242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242"/>
      <c r="FJ77" s="242"/>
      <c r="FK77" s="243"/>
    </row>
    <row r="78" spans="1:222" ht="12" customHeight="1">
      <c r="A78" s="142" t="s">
        <v>65</v>
      </c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3"/>
      <c r="BZ78" s="82"/>
      <c r="CA78" s="83"/>
      <c r="CB78" s="83"/>
      <c r="CC78" s="83"/>
      <c r="CD78" s="83"/>
      <c r="CE78" s="83"/>
      <c r="CF78" s="84"/>
      <c r="CG78" s="76"/>
      <c r="CH78" s="77"/>
      <c r="CI78" s="77"/>
      <c r="CJ78" s="77"/>
      <c r="CK78" s="77"/>
      <c r="CL78" s="77"/>
      <c r="CM78" s="77"/>
      <c r="CN78" s="77"/>
      <c r="CO78" s="77"/>
      <c r="CP78" s="77"/>
      <c r="CQ78" s="78"/>
      <c r="CR78" s="238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40"/>
      <c r="DJ78" s="238"/>
      <c r="DK78" s="239"/>
      <c r="DL78" s="239"/>
      <c r="DM78" s="239"/>
      <c r="DN78" s="239"/>
      <c r="DO78" s="239"/>
      <c r="DP78" s="239"/>
      <c r="DQ78" s="239"/>
      <c r="DR78" s="239"/>
      <c r="DS78" s="239"/>
      <c r="DT78" s="239"/>
      <c r="DU78" s="239"/>
      <c r="DV78" s="239"/>
      <c r="DW78" s="239"/>
      <c r="DX78" s="239"/>
      <c r="DY78" s="239"/>
      <c r="DZ78" s="239"/>
      <c r="EA78" s="240"/>
      <c r="EB78" s="288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90"/>
      <c r="ET78" s="244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6"/>
    </row>
    <row r="79" spans="1:222" ht="15" customHeight="1">
      <c r="A79" s="144" t="s">
        <v>66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5"/>
      <c r="BZ79" s="65" t="s">
        <v>196</v>
      </c>
      <c r="CA79" s="66"/>
      <c r="CB79" s="66"/>
      <c r="CC79" s="66"/>
      <c r="CD79" s="66"/>
      <c r="CE79" s="66"/>
      <c r="CF79" s="66"/>
      <c r="CG79" s="97">
        <v>272</v>
      </c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250">
        <v>198600</v>
      </c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>
        <v>1507108.2</v>
      </c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95"/>
      <c r="EC79" s="295"/>
      <c r="ED79" s="295"/>
      <c r="EE79" s="295"/>
      <c r="EF79" s="295"/>
      <c r="EG79" s="295"/>
      <c r="EH79" s="295"/>
      <c r="EI79" s="295"/>
      <c r="EJ79" s="295"/>
      <c r="EK79" s="295"/>
      <c r="EL79" s="295"/>
      <c r="EM79" s="295"/>
      <c r="EN79" s="295"/>
      <c r="EO79" s="295"/>
      <c r="EP79" s="295"/>
      <c r="EQ79" s="295"/>
      <c r="ER79" s="295"/>
      <c r="ES79" s="295"/>
      <c r="ET79" s="233">
        <f t="shared" ref="ET79:ET86" si="1">SUM(CR79:ES79)</f>
        <v>1705708.2</v>
      </c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4"/>
    </row>
    <row r="80" spans="1:222" ht="15" customHeight="1">
      <c r="A80" s="144" t="s">
        <v>67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5"/>
      <c r="BZ80" s="65" t="s">
        <v>197</v>
      </c>
      <c r="CA80" s="66"/>
      <c r="CB80" s="66"/>
      <c r="CC80" s="66"/>
      <c r="CD80" s="66"/>
      <c r="CE80" s="66"/>
      <c r="CF80" s="66"/>
      <c r="CG80" s="97">
        <v>273</v>
      </c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250"/>
      <c r="CS80" s="250"/>
      <c r="CT80" s="250"/>
      <c r="CU80" s="250"/>
      <c r="CV80" s="250"/>
      <c r="CW80" s="250"/>
      <c r="CX80" s="250"/>
      <c r="CY80" s="250"/>
      <c r="CZ80" s="250"/>
      <c r="DA80" s="250"/>
      <c r="DB80" s="250"/>
      <c r="DC80" s="250"/>
      <c r="DD80" s="250"/>
      <c r="DE80" s="250"/>
      <c r="DF80" s="250"/>
      <c r="DG80" s="250"/>
      <c r="DH80" s="250"/>
      <c r="DI80" s="250"/>
      <c r="DJ80" s="250"/>
      <c r="DK80" s="250"/>
      <c r="DL80" s="250"/>
      <c r="DM80" s="250"/>
      <c r="DN80" s="250"/>
      <c r="DO80" s="250"/>
      <c r="DP80" s="250"/>
      <c r="DQ80" s="250"/>
      <c r="DR80" s="250"/>
      <c r="DS80" s="250"/>
      <c r="DT80" s="250"/>
      <c r="DU80" s="250"/>
      <c r="DV80" s="250"/>
      <c r="DW80" s="250"/>
      <c r="DX80" s="250"/>
      <c r="DY80" s="250"/>
      <c r="DZ80" s="250"/>
      <c r="EA80" s="250"/>
      <c r="EB80" s="295"/>
      <c r="EC80" s="295"/>
      <c r="ED80" s="295"/>
      <c r="EE80" s="295"/>
      <c r="EF80" s="295"/>
      <c r="EG80" s="295"/>
      <c r="EH80" s="295"/>
      <c r="EI80" s="295"/>
      <c r="EJ80" s="295"/>
      <c r="EK80" s="295"/>
      <c r="EL80" s="295"/>
      <c r="EM80" s="295"/>
      <c r="EN80" s="295"/>
      <c r="EO80" s="295"/>
      <c r="EP80" s="295"/>
      <c r="EQ80" s="295"/>
      <c r="ER80" s="295"/>
      <c r="ES80" s="295"/>
      <c r="ET80" s="233">
        <f t="shared" si="1"/>
        <v>0</v>
      </c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4"/>
    </row>
    <row r="81" spans="1:186" ht="15" customHeight="1">
      <c r="A81" s="162" t="s">
        <v>160</v>
      </c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3"/>
      <c r="BZ81" s="65" t="s">
        <v>69</v>
      </c>
      <c r="CA81" s="66"/>
      <c r="CB81" s="66"/>
      <c r="CC81" s="66"/>
      <c r="CD81" s="66"/>
      <c r="CE81" s="66"/>
      <c r="CF81" s="66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250"/>
      <c r="CS81" s="250"/>
      <c r="CT81" s="250"/>
      <c r="CU81" s="250"/>
      <c r="CV81" s="250"/>
      <c r="CW81" s="250"/>
      <c r="CX81" s="250"/>
      <c r="CY81" s="250"/>
      <c r="CZ81" s="250"/>
      <c r="DA81" s="250"/>
      <c r="DB81" s="250"/>
      <c r="DC81" s="250"/>
      <c r="DD81" s="250"/>
      <c r="DE81" s="250"/>
      <c r="DF81" s="250"/>
      <c r="DG81" s="250"/>
      <c r="DH81" s="250"/>
      <c r="DI81" s="250"/>
      <c r="DJ81" s="250"/>
      <c r="DK81" s="250"/>
      <c r="DL81" s="250"/>
      <c r="DM81" s="250"/>
      <c r="DN81" s="250"/>
      <c r="DO81" s="250"/>
      <c r="DP81" s="250"/>
      <c r="DQ81" s="250"/>
      <c r="DR81" s="250"/>
      <c r="DS81" s="250"/>
      <c r="DT81" s="250"/>
      <c r="DU81" s="250"/>
      <c r="DV81" s="250"/>
      <c r="DW81" s="250"/>
      <c r="DX81" s="250"/>
      <c r="DY81" s="250"/>
      <c r="DZ81" s="250"/>
      <c r="EA81" s="250"/>
      <c r="EB81" s="295"/>
      <c r="EC81" s="295"/>
      <c r="ED81" s="295"/>
      <c r="EE81" s="295"/>
      <c r="EF81" s="295"/>
      <c r="EG81" s="295"/>
      <c r="EH81" s="295"/>
      <c r="EI81" s="295"/>
      <c r="EJ81" s="295"/>
      <c r="EK81" s="295"/>
      <c r="EL81" s="295"/>
      <c r="EM81" s="295"/>
      <c r="EN81" s="295"/>
      <c r="EO81" s="295"/>
      <c r="EP81" s="295"/>
      <c r="EQ81" s="295"/>
      <c r="ER81" s="295"/>
      <c r="ES81" s="295"/>
      <c r="ET81" s="233">
        <f t="shared" si="1"/>
        <v>0</v>
      </c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4"/>
    </row>
    <row r="82" spans="1:186" ht="15" customHeight="1">
      <c r="A82" s="217" t="s">
        <v>199</v>
      </c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8"/>
      <c r="BZ82" s="65" t="s">
        <v>198</v>
      </c>
      <c r="CA82" s="66"/>
      <c r="CB82" s="66"/>
      <c r="CC82" s="66"/>
      <c r="CD82" s="66"/>
      <c r="CE82" s="66"/>
      <c r="CF82" s="66"/>
      <c r="CG82" s="115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233">
        <f>CR85+CR109</f>
        <v>-225111</v>
      </c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>
        <f>DJ85+DJ109</f>
        <v>-4422933.9900000021</v>
      </c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>
        <f>EB83-EB84</f>
        <v>0</v>
      </c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>
        <f t="shared" si="1"/>
        <v>-4648044.9900000021</v>
      </c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4"/>
      <c r="FM82" s="308"/>
      <c r="FN82" s="308"/>
      <c r="FO82" s="308"/>
      <c r="FP82" s="308"/>
      <c r="FQ82" s="308"/>
      <c r="FR82" s="308"/>
      <c r="FS82" s="308"/>
      <c r="FT82" s="308"/>
      <c r="FU82" s="308"/>
      <c r="FV82" s="308"/>
      <c r="FW82" s="308"/>
      <c r="FX82" s="308"/>
      <c r="FY82" s="308"/>
      <c r="FZ82" s="308"/>
      <c r="GA82" s="308"/>
      <c r="GB82" s="48"/>
      <c r="GC82" s="48"/>
      <c r="GD82" s="48"/>
    </row>
    <row r="83" spans="1:186" ht="15" customHeight="1">
      <c r="A83" s="162" t="s">
        <v>142</v>
      </c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3"/>
      <c r="BZ83" s="65" t="s">
        <v>200</v>
      </c>
      <c r="CA83" s="66"/>
      <c r="CB83" s="66"/>
      <c r="CC83" s="66"/>
      <c r="CD83" s="66"/>
      <c r="CE83" s="66"/>
      <c r="CF83" s="66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233">
        <f>CR16-CR42</f>
        <v>-225111</v>
      </c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>
        <f>DJ16-DJ42</f>
        <v>-4422933.9899999993</v>
      </c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>
        <f>EB16-EB42</f>
        <v>0</v>
      </c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>
        <f t="shared" si="1"/>
        <v>-4648044.9899999993</v>
      </c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4"/>
      <c r="FM83" s="300"/>
      <c r="FN83" s="300"/>
      <c r="FO83" s="300"/>
      <c r="FP83" s="300"/>
      <c r="FQ83" s="300"/>
      <c r="FR83" s="300"/>
      <c r="FS83" s="300"/>
      <c r="FT83" s="300"/>
      <c r="FU83" s="300"/>
      <c r="FV83" s="300"/>
      <c r="FW83" s="300"/>
      <c r="FX83" s="300"/>
      <c r="FY83" s="300"/>
      <c r="FZ83" s="300"/>
      <c r="GA83" s="300"/>
      <c r="GB83" s="300"/>
      <c r="GC83" s="300"/>
      <c r="GD83" s="300"/>
    </row>
    <row r="84" spans="1:186" ht="15" customHeight="1">
      <c r="A84" s="162" t="s">
        <v>71</v>
      </c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3"/>
      <c r="BZ84" s="65" t="s">
        <v>201</v>
      </c>
      <c r="CA84" s="66"/>
      <c r="CB84" s="66"/>
      <c r="CC84" s="66"/>
      <c r="CD84" s="66"/>
      <c r="CE84" s="66"/>
      <c r="CF84" s="66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0"/>
      <c r="DK84" s="250"/>
      <c r="DL84" s="250"/>
      <c r="DM84" s="250"/>
      <c r="DN84" s="250"/>
      <c r="DO84" s="250"/>
      <c r="DP84" s="250"/>
      <c r="DQ84" s="250"/>
      <c r="DR84" s="250"/>
      <c r="DS84" s="250"/>
      <c r="DT84" s="250"/>
      <c r="DU84" s="250"/>
      <c r="DV84" s="250"/>
      <c r="DW84" s="250"/>
      <c r="DX84" s="250"/>
      <c r="DY84" s="250"/>
      <c r="DZ84" s="250"/>
      <c r="EA84" s="250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33">
        <f t="shared" si="1"/>
        <v>0</v>
      </c>
      <c r="EU84" s="233"/>
      <c r="EV84" s="233"/>
      <c r="EW84" s="233"/>
      <c r="EX84" s="233"/>
      <c r="EY84" s="233"/>
      <c r="EZ84" s="233"/>
      <c r="FA84" s="233"/>
      <c r="FB84" s="233"/>
      <c r="FC84" s="233"/>
      <c r="FD84" s="233"/>
      <c r="FE84" s="233"/>
      <c r="FF84" s="233"/>
      <c r="FG84" s="233"/>
      <c r="FH84" s="233"/>
      <c r="FI84" s="233"/>
      <c r="FJ84" s="233"/>
      <c r="FK84" s="234"/>
    </row>
    <row r="85" spans="1:186" ht="15" customHeight="1">
      <c r="A85" s="203" t="s">
        <v>234</v>
      </c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4"/>
      <c r="BZ85" s="65" t="s">
        <v>70</v>
      </c>
      <c r="CA85" s="66"/>
      <c r="CB85" s="66"/>
      <c r="CC85" s="66"/>
      <c r="CD85" s="66"/>
      <c r="CE85" s="66"/>
      <c r="CF85" s="66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233">
        <f>CR86+CR90+CR94+CR98+CR102</f>
        <v>-7800</v>
      </c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>
        <f>DJ86+DJ90+DJ94+DJ98+DJ102</f>
        <v>-10997.239999999874</v>
      </c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33"/>
      <c r="DW85" s="233"/>
      <c r="DX85" s="233"/>
      <c r="DY85" s="233"/>
      <c r="DZ85" s="233"/>
      <c r="EA85" s="233"/>
      <c r="EB85" s="233">
        <f>EB86+EB90+EB94+EB98+EB102</f>
        <v>0</v>
      </c>
      <c r="EC85" s="233"/>
      <c r="ED85" s="233"/>
      <c r="EE85" s="233"/>
      <c r="EF85" s="233"/>
      <c r="EG85" s="233"/>
      <c r="EH85" s="233"/>
      <c r="EI85" s="233"/>
      <c r="EJ85" s="233"/>
      <c r="EK85" s="233"/>
      <c r="EL85" s="233"/>
      <c r="EM85" s="233"/>
      <c r="EN85" s="233"/>
      <c r="EO85" s="233"/>
      <c r="EP85" s="233"/>
      <c r="EQ85" s="233"/>
      <c r="ER85" s="233"/>
      <c r="ES85" s="233"/>
      <c r="ET85" s="233">
        <f t="shared" si="1"/>
        <v>-18797.239999999874</v>
      </c>
      <c r="EU85" s="233"/>
      <c r="EV85" s="233"/>
      <c r="EW85" s="233"/>
      <c r="EX85" s="233"/>
      <c r="EY85" s="233"/>
      <c r="EZ85" s="233"/>
      <c r="FA85" s="233"/>
      <c r="FB85" s="233"/>
      <c r="FC85" s="233"/>
      <c r="FD85" s="233"/>
      <c r="FE85" s="233"/>
      <c r="FF85" s="233"/>
      <c r="FG85" s="233"/>
      <c r="FH85" s="233"/>
      <c r="FI85" s="233"/>
      <c r="FJ85" s="233"/>
      <c r="FK85" s="234"/>
    </row>
    <row r="86" spans="1:186" ht="15" customHeight="1">
      <c r="A86" s="213" t="s">
        <v>161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4"/>
      <c r="BZ86" s="65" t="s">
        <v>83</v>
      </c>
      <c r="CA86" s="66"/>
      <c r="CB86" s="66"/>
      <c r="CC86" s="66"/>
      <c r="CD86" s="66"/>
      <c r="CE86" s="66"/>
      <c r="CF86" s="66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233">
        <f>CR87-CR89</f>
        <v>0</v>
      </c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>
        <f>DJ87-DJ89</f>
        <v>19135.920000000042</v>
      </c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33"/>
      <c r="DW86" s="233"/>
      <c r="DX86" s="233"/>
      <c r="DY86" s="233"/>
      <c r="DZ86" s="233"/>
      <c r="EA86" s="233"/>
      <c r="EB86" s="233">
        <f>EB87-EB89</f>
        <v>0</v>
      </c>
      <c r="EC86" s="233"/>
      <c r="ED86" s="233"/>
      <c r="EE86" s="233"/>
      <c r="EF86" s="233"/>
      <c r="EG86" s="233"/>
      <c r="EH86" s="233"/>
      <c r="EI86" s="233"/>
      <c r="EJ86" s="233"/>
      <c r="EK86" s="233"/>
      <c r="EL86" s="233"/>
      <c r="EM86" s="233"/>
      <c r="EN86" s="233"/>
      <c r="EO86" s="233"/>
      <c r="EP86" s="233"/>
      <c r="EQ86" s="233"/>
      <c r="ER86" s="233"/>
      <c r="ES86" s="233"/>
      <c r="ET86" s="233">
        <f t="shared" si="1"/>
        <v>19135.920000000042</v>
      </c>
      <c r="EU86" s="233"/>
      <c r="EV86" s="233"/>
      <c r="EW86" s="233"/>
      <c r="EX86" s="233"/>
      <c r="EY86" s="233"/>
      <c r="EZ86" s="233"/>
      <c r="FA86" s="233"/>
      <c r="FB86" s="233"/>
      <c r="FC86" s="233"/>
      <c r="FD86" s="233"/>
      <c r="FE86" s="233"/>
      <c r="FF86" s="233"/>
      <c r="FG86" s="233"/>
      <c r="FH86" s="233"/>
      <c r="FI86" s="233"/>
      <c r="FJ86" s="233"/>
      <c r="FK86" s="234"/>
    </row>
    <row r="87" spans="1:186" ht="12" customHeight="1">
      <c r="A87" s="205" t="s">
        <v>23</v>
      </c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6"/>
      <c r="BZ87" s="79" t="s">
        <v>84</v>
      </c>
      <c r="CA87" s="80"/>
      <c r="CB87" s="80"/>
      <c r="CC87" s="80"/>
      <c r="CD87" s="80"/>
      <c r="CE87" s="80"/>
      <c r="CF87" s="81"/>
      <c r="CG87" s="73">
        <v>310</v>
      </c>
      <c r="CH87" s="74"/>
      <c r="CI87" s="74"/>
      <c r="CJ87" s="74"/>
      <c r="CK87" s="74"/>
      <c r="CL87" s="74"/>
      <c r="CM87" s="74"/>
      <c r="CN87" s="74"/>
      <c r="CO87" s="74"/>
      <c r="CP87" s="74"/>
      <c r="CQ87" s="75"/>
      <c r="CR87" s="235"/>
      <c r="CS87" s="236"/>
      <c r="CT87" s="236"/>
      <c r="CU87" s="236"/>
      <c r="CV87" s="236"/>
      <c r="CW87" s="236"/>
      <c r="CX87" s="236"/>
      <c r="CY87" s="236"/>
      <c r="CZ87" s="236"/>
      <c r="DA87" s="236"/>
      <c r="DB87" s="236"/>
      <c r="DC87" s="236"/>
      <c r="DD87" s="236"/>
      <c r="DE87" s="236"/>
      <c r="DF87" s="236"/>
      <c r="DG87" s="236"/>
      <c r="DH87" s="236"/>
      <c r="DI87" s="237"/>
      <c r="DJ87" s="235">
        <v>639578.5</v>
      </c>
      <c r="DK87" s="236"/>
      <c r="DL87" s="236"/>
      <c r="DM87" s="236"/>
      <c r="DN87" s="236"/>
      <c r="DO87" s="236"/>
      <c r="DP87" s="236"/>
      <c r="DQ87" s="236"/>
      <c r="DR87" s="236"/>
      <c r="DS87" s="236"/>
      <c r="DT87" s="236"/>
      <c r="DU87" s="236"/>
      <c r="DV87" s="236"/>
      <c r="DW87" s="236"/>
      <c r="DX87" s="236"/>
      <c r="DY87" s="236"/>
      <c r="DZ87" s="236"/>
      <c r="EA87" s="237"/>
      <c r="EB87" s="235"/>
      <c r="EC87" s="236"/>
      <c r="ED87" s="236"/>
      <c r="EE87" s="236"/>
      <c r="EF87" s="236"/>
      <c r="EG87" s="236"/>
      <c r="EH87" s="236"/>
      <c r="EI87" s="236"/>
      <c r="EJ87" s="236"/>
      <c r="EK87" s="236"/>
      <c r="EL87" s="236"/>
      <c r="EM87" s="236"/>
      <c r="EN87" s="236"/>
      <c r="EO87" s="236"/>
      <c r="EP87" s="236"/>
      <c r="EQ87" s="236"/>
      <c r="ER87" s="236"/>
      <c r="ES87" s="237"/>
      <c r="ET87" s="241">
        <f>SUM(CR87:ES88)</f>
        <v>639578.5</v>
      </c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3"/>
    </row>
    <row r="88" spans="1:186" ht="12" customHeight="1">
      <c r="A88" s="209" t="s">
        <v>73</v>
      </c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10"/>
      <c r="BZ88" s="82"/>
      <c r="CA88" s="83"/>
      <c r="CB88" s="83"/>
      <c r="CC88" s="83"/>
      <c r="CD88" s="83"/>
      <c r="CE88" s="83"/>
      <c r="CF88" s="84"/>
      <c r="CG88" s="76"/>
      <c r="CH88" s="77"/>
      <c r="CI88" s="77"/>
      <c r="CJ88" s="77"/>
      <c r="CK88" s="77"/>
      <c r="CL88" s="77"/>
      <c r="CM88" s="77"/>
      <c r="CN88" s="77"/>
      <c r="CO88" s="77"/>
      <c r="CP88" s="77"/>
      <c r="CQ88" s="78"/>
      <c r="CR88" s="238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40"/>
      <c r="DJ88" s="238"/>
      <c r="DK88" s="239"/>
      <c r="DL88" s="239"/>
      <c r="DM88" s="239"/>
      <c r="DN88" s="239"/>
      <c r="DO88" s="239"/>
      <c r="DP88" s="239"/>
      <c r="DQ88" s="239"/>
      <c r="DR88" s="239"/>
      <c r="DS88" s="239"/>
      <c r="DT88" s="239"/>
      <c r="DU88" s="239"/>
      <c r="DV88" s="239"/>
      <c r="DW88" s="239"/>
      <c r="DX88" s="239"/>
      <c r="DY88" s="239"/>
      <c r="DZ88" s="239"/>
      <c r="EA88" s="240"/>
      <c r="EB88" s="238"/>
      <c r="EC88" s="239"/>
      <c r="ED88" s="239"/>
      <c r="EE88" s="239"/>
      <c r="EF88" s="239"/>
      <c r="EG88" s="239"/>
      <c r="EH88" s="239"/>
      <c r="EI88" s="239"/>
      <c r="EJ88" s="239"/>
      <c r="EK88" s="239"/>
      <c r="EL88" s="239"/>
      <c r="EM88" s="239"/>
      <c r="EN88" s="239"/>
      <c r="EO88" s="239"/>
      <c r="EP88" s="239"/>
      <c r="EQ88" s="239"/>
      <c r="ER88" s="239"/>
      <c r="ES88" s="240"/>
      <c r="ET88" s="244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6"/>
    </row>
    <row r="89" spans="1:186" ht="15" customHeight="1">
      <c r="A89" s="211" t="s">
        <v>74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2"/>
      <c r="BZ89" s="65" t="s">
        <v>85</v>
      </c>
      <c r="CA89" s="66"/>
      <c r="CB89" s="66"/>
      <c r="CC89" s="66"/>
      <c r="CD89" s="66"/>
      <c r="CE89" s="66"/>
      <c r="CF89" s="66"/>
      <c r="CG89" s="97">
        <v>410</v>
      </c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250"/>
      <c r="CS89" s="250"/>
      <c r="CT89" s="250"/>
      <c r="CU89" s="250"/>
      <c r="CV89" s="250"/>
      <c r="CW89" s="250"/>
      <c r="CX89" s="250"/>
      <c r="CY89" s="250"/>
      <c r="CZ89" s="250"/>
      <c r="DA89" s="250"/>
      <c r="DB89" s="250"/>
      <c r="DC89" s="250"/>
      <c r="DD89" s="250"/>
      <c r="DE89" s="250"/>
      <c r="DF89" s="250"/>
      <c r="DG89" s="250"/>
      <c r="DH89" s="250"/>
      <c r="DI89" s="250"/>
      <c r="DJ89" s="250">
        <v>620442.57999999996</v>
      </c>
      <c r="DK89" s="250"/>
      <c r="DL89" s="250"/>
      <c r="DM89" s="250"/>
      <c r="DN89" s="250"/>
      <c r="DO89" s="250"/>
      <c r="DP89" s="250"/>
      <c r="DQ89" s="250"/>
      <c r="DR89" s="250"/>
      <c r="DS89" s="250"/>
      <c r="DT89" s="250"/>
      <c r="DU89" s="250"/>
      <c r="DV89" s="250"/>
      <c r="DW89" s="250"/>
      <c r="DX89" s="250"/>
      <c r="DY89" s="250"/>
      <c r="DZ89" s="250"/>
      <c r="EA89" s="250"/>
      <c r="EB89" s="250"/>
      <c r="EC89" s="250"/>
      <c r="ED89" s="250"/>
      <c r="EE89" s="250"/>
      <c r="EF89" s="250"/>
      <c r="EG89" s="250"/>
      <c r="EH89" s="250"/>
      <c r="EI89" s="250"/>
      <c r="EJ89" s="250"/>
      <c r="EK89" s="250"/>
      <c r="EL89" s="250"/>
      <c r="EM89" s="250"/>
      <c r="EN89" s="250"/>
      <c r="EO89" s="250"/>
      <c r="EP89" s="250"/>
      <c r="EQ89" s="250"/>
      <c r="ER89" s="250"/>
      <c r="ES89" s="250"/>
      <c r="ET89" s="233">
        <f>SUM(CR89:ES89)</f>
        <v>620442.57999999996</v>
      </c>
      <c r="EU89" s="233"/>
      <c r="EV89" s="233"/>
      <c r="EW89" s="233"/>
      <c r="EX89" s="233"/>
      <c r="EY89" s="233"/>
      <c r="EZ89" s="233"/>
      <c r="FA89" s="233"/>
      <c r="FB89" s="233"/>
      <c r="FC89" s="233"/>
      <c r="FD89" s="233"/>
      <c r="FE89" s="233"/>
      <c r="FF89" s="233"/>
      <c r="FG89" s="233"/>
      <c r="FH89" s="233"/>
      <c r="FI89" s="233"/>
      <c r="FJ89" s="233"/>
      <c r="FK89" s="234"/>
    </row>
    <row r="90" spans="1:186" ht="15" customHeight="1">
      <c r="A90" s="213" t="s">
        <v>75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4"/>
      <c r="BZ90" s="65" t="s">
        <v>86</v>
      </c>
      <c r="CA90" s="66"/>
      <c r="CB90" s="66"/>
      <c r="CC90" s="66"/>
      <c r="CD90" s="66"/>
      <c r="CE90" s="66"/>
      <c r="CF90" s="66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233">
        <f>CR91-CR93</f>
        <v>0</v>
      </c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>
        <f>DJ91-DJ93</f>
        <v>0</v>
      </c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33"/>
      <c r="DW90" s="233"/>
      <c r="DX90" s="233"/>
      <c r="DY90" s="233"/>
      <c r="DZ90" s="233"/>
      <c r="EA90" s="233"/>
      <c r="EB90" s="233">
        <f>EB91-EB93</f>
        <v>0</v>
      </c>
      <c r="EC90" s="233"/>
      <c r="ED90" s="233"/>
      <c r="EE90" s="233"/>
      <c r="EF90" s="233"/>
      <c r="EG90" s="233"/>
      <c r="EH90" s="233"/>
      <c r="EI90" s="233"/>
      <c r="EJ90" s="233"/>
      <c r="EK90" s="233"/>
      <c r="EL90" s="233"/>
      <c r="EM90" s="233"/>
      <c r="EN90" s="233"/>
      <c r="EO90" s="233"/>
      <c r="EP90" s="233"/>
      <c r="EQ90" s="233"/>
      <c r="ER90" s="233"/>
      <c r="ES90" s="233"/>
      <c r="ET90" s="233">
        <f>SUM(CR90:ES90)</f>
        <v>0</v>
      </c>
      <c r="EU90" s="233"/>
      <c r="EV90" s="233"/>
      <c r="EW90" s="233"/>
      <c r="EX90" s="233"/>
      <c r="EY90" s="233"/>
      <c r="EZ90" s="233"/>
      <c r="FA90" s="233"/>
      <c r="FB90" s="233"/>
      <c r="FC90" s="233"/>
      <c r="FD90" s="233"/>
      <c r="FE90" s="233"/>
      <c r="FF90" s="233"/>
      <c r="FG90" s="233"/>
      <c r="FH90" s="233"/>
      <c r="FI90" s="233"/>
      <c r="FJ90" s="233"/>
      <c r="FK90" s="234"/>
    </row>
    <row r="91" spans="1:186" ht="12" customHeight="1">
      <c r="A91" s="205" t="s">
        <v>23</v>
      </c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6"/>
      <c r="BZ91" s="79" t="s">
        <v>87</v>
      </c>
      <c r="CA91" s="80"/>
      <c r="CB91" s="80"/>
      <c r="CC91" s="80"/>
      <c r="CD91" s="80"/>
      <c r="CE91" s="80"/>
      <c r="CF91" s="81"/>
      <c r="CG91" s="73">
        <v>320</v>
      </c>
      <c r="CH91" s="74"/>
      <c r="CI91" s="74"/>
      <c r="CJ91" s="74"/>
      <c r="CK91" s="74"/>
      <c r="CL91" s="74"/>
      <c r="CM91" s="74"/>
      <c r="CN91" s="74"/>
      <c r="CO91" s="74"/>
      <c r="CP91" s="74"/>
      <c r="CQ91" s="75"/>
      <c r="CR91" s="235"/>
      <c r="CS91" s="236"/>
      <c r="CT91" s="236"/>
      <c r="CU91" s="236"/>
      <c r="CV91" s="236"/>
      <c r="CW91" s="236"/>
      <c r="CX91" s="236"/>
      <c r="CY91" s="236"/>
      <c r="CZ91" s="236"/>
      <c r="DA91" s="236"/>
      <c r="DB91" s="236"/>
      <c r="DC91" s="236"/>
      <c r="DD91" s="236"/>
      <c r="DE91" s="236"/>
      <c r="DF91" s="236"/>
      <c r="DG91" s="236"/>
      <c r="DH91" s="236"/>
      <c r="DI91" s="237"/>
      <c r="DJ91" s="235"/>
      <c r="DK91" s="236"/>
      <c r="DL91" s="236"/>
      <c r="DM91" s="236"/>
      <c r="DN91" s="236"/>
      <c r="DO91" s="236"/>
      <c r="DP91" s="236"/>
      <c r="DQ91" s="236"/>
      <c r="DR91" s="236"/>
      <c r="DS91" s="236"/>
      <c r="DT91" s="236"/>
      <c r="DU91" s="236"/>
      <c r="DV91" s="236"/>
      <c r="DW91" s="236"/>
      <c r="DX91" s="236"/>
      <c r="DY91" s="236"/>
      <c r="DZ91" s="236"/>
      <c r="EA91" s="237"/>
      <c r="EB91" s="235"/>
      <c r="EC91" s="236"/>
      <c r="ED91" s="236"/>
      <c r="EE91" s="236"/>
      <c r="EF91" s="236"/>
      <c r="EG91" s="236"/>
      <c r="EH91" s="236"/>
      <c r="EI91" s="236"/>
      <c r="EJ91" s="236"/>
      <c r="EK91" s="236"/>
      <c r="EL91" s="236"/>
      <c r="EM91" s="236"/>
      <c r="EN91" s="236"/>
      <c r="EO91" s="236"/>
      <c r="EP91" s="236"/>
      <c r="EQ91" s="236"/>
      <c r="ER91" s="236"/>
      <c r="ES91" s="237"/>
      <c r="ET91" s="241">
        <f>SUM(CR91:ES92)</f>
        <v>0</v>
      </c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3"/>
    </row>
    <row r="92" spans="1:186" ht="12" customHeight="1">
      <c r="A92" s="209" t="s">
        <v>76</v>
      </c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10"/>
      <c r="BZ92" s="82"/>
      <c r="CA92" s="83"/>
      <c r="CB92" s="83"/>
      <c r="CC92" s="83"/>
      <c r="CD92" s="83"/>
      <c r="CE92" s="83"/>
      <c r="CF92" s="84"/>
      <c r="CG92" s="76"/>
      <c r="CH92" s="77"/>
      <c r="CI92" s="77"/>
      <c r="CJ92" s="77"/>
      <c r="CK92" s="77"/>
      <c r="CL92" s="77"/>
      <c r="CM92" s="77"/>
      <c r="CN92" s="77"/>
      <c r="CO92" s="77"/>
      <c r="CP92" s="77"/>
      <c r="CQ92" s="78"/>
      <c r="CR92" s="238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40"/>
      <c r="DJ92" s="238"/>
      <c r="DK92" s="239"/>
      <c r="DL92" s="239"/>
      <c r="DM92" s="239"/>
      <c r="DN92" s="239"/>
      <c r="DO92" s="239"/>
      <c r="DP92" s="239"/>
      <c r="DQ92" s="239"/>
      <c r="DR92" s="239"/>
      <c r="DS92" s="239"/>
      <c r="DT92" s="239"/>
      <c r="DU92" s="239"/>
      <c r="DV92" s="239"/>
      <c r="DW92" s="239"/>
      <c r="DX92" s="239"/>
      <c r="DY92" s="239"/>
      <c r="DZ92" s="239"/>
      <c r="EA92" s="240"/>
      <c r="EB92" s="238"/>
      <c r="EC92" s="239"/>
      <c r="ED92" s="239"/>
      <c r="EE92" s="239"/>
      <c r="EF92" s="239"/>
      <c r="EG92" s="239"/>
      <c r="EH92" s="239"/>
      <c r="EI92" s="239"/>
      <c r="EJ92" s="239"/>
      <c r="EK92" s="239"/>
      <c r="EL92" s="239"/>
      <c r="EM92" s="239"/>
      <c r="EN92" s="239"/>
      <c r="EO92" s="239"/>
      <c r="EP92" s="239"/>
      <c r="EQ92" s="239"/>
      <c r="ER92" s="239"/>
      <c r="ES92" s="240"/>
      <c r="ET92" s="244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6"/>
    </row>
    <row r="93" spans="1:186" ht="15" customHeight="1">
      <c r="A93" s="211" t="s">
        <v>77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2"/>
      <c r="BZ93" s="65" t="s">
        <v>88</v>
      </c>
      <c r="CA93" s="66"/>
      <c r="CB93" s="66"/>
      <c r="CC93" s="66"/>
      <c r="CD93" s="66"/>
      <c r="CE93" s="66"/>
      <c r="CF93" s="66"/>
      <c r="CG93" s="97">
        <v>420</v>
      </c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250"/>
      <c r="CS93" s="250"/>
      <c r="CT93" s="250"/>
      <c r="CU93" s="250"/>
      <c r="CV93" s="250"/>
      <c r="CW93" s="250"/>
      <c r="CX93" s="250"/>
      <c r="CY93" s="250"/>
      <c r="CZ93" s="250"/>
      <c r="DA93" s="250"/>
      <c r="DB93" s="250"/>
      <c r="DC93" s="250"/>
      <c r="DD93" s="250"/>
      <c r="DE93" s="250"/>
      <c r="DF93" s="250"/>
      <c r="DG93" s="250"/>
      <c r="DH93" s="250"/>
      <c r="DI93" s="250"/>
      <c r="DJ93" s="250"/>
      <c r="DK93" s="250"/>
      <c r="DL93" s="250"/>
      <c r="DM93" s="250"/>
      <c r="DN93" s="250"/>
      <c r="DO93" s="250"/>
      <c r="DP93" s="250"/>
      <c r="DQ93" s="250"/>
      <c r="DR93" s="250"/>
      <c r="DS93" s="250"/>
      <c r="DT93" s="250"/>
      <c r="DU93" s="250"/>
      <c r="DV93" s="250"/>
      <c r="DW93" s="250"/>
      <c r="DX93" s="250"/>
      <c r="DY93" s="250"/>
      <c r="DZ93" s="250"/>
      <c r="EA93" s="250"/>
      <c r="EB93" s="250"/>
      <c r="EC93" s="250"/>
      <c r="ED93" s="250"/>
      <c r="EE93" s="250"/>
      <c r="EF93" s="250"/>
      <c r="EG93" s="250"/>
      <c r="EH93" s="250"/>
      <c r="EI93" s="250"/>
      <c r="EJ93" s="250"/>
      <c r="EK93" s="250"/>
      <c r="EL93" s="250"/>
      <c r="EM93" s="250"/>
      <c r="EN93" s="250"/>
      <c r="EO93" s="250"/>
      <c r="EP93" s="250"/>
      <c r="EQ93" s="250"/>
      <c r="ER93" s="250"/>
      <c r="ES93" s="250"/>
      <c r="ET93" s="233">
        <f>SUM(CR93:ES93)</f>
        <v>0</v>
      </c>
      <c r="EU93" s="233"/>
      <c r="EV93" s="233"/>
      <c r="EW93" s="233"/>
      <c r="EX93" s="233"/>
      <c r="EY93" s="233"/>
      <c r="EZ93" s="233"/>
      <c r="FA93" s="233"/>
      <c r="FB93" s="233"/>
      <c r="FC93" s="233"/>
      <c r="FD93" s="233"/>
      <c r="FE93" s="233"/>
      <c r="FF93" s="233"/>
      <c r="FG93" s="233"/>
      <c r="FH93" s="233"/>
      <c r="FI93" s="233"/>
      <c r="FJ93" s="233"/>
      <c r="FK93" s="234"/>
    </row>
    <row r="94" spans="1:186" ht="15" customHeight="1">
      <c r="A94" s="213" t="s">
        <v>72</v>
      </c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4"/>
      <c r="BZ94" s="65" t="s">
        <v>89</v>
      </c>
      <c r="CA94" s="66"/>
      <c r="CB94" s="66"/>
      <c r="CC94" s="66"/>
      <c r="CD94" s="66"/>
      <c r="CE94" s="66"/>
      <c r="CF94" s="66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233">
        <f>CR95-CR97</f>
        <v>0</v>
      </c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>
        <f>DJ95-DJ97</f>
        <v>0</v>
      </c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33"/>
      <c r="DW94" s="233"/>
      <c r="DX94" s="233"/>
      <c r="DY94" s="233"/>
      <c r="DZ94" s="233"/>
      <c r="EA94" s="233"/>
      <c r="EB94" s="233">
        <f>EB95-EB97</f>
        <v>0</v>
      </c>
      <c r="EC94" s="233"/>
      <c r="ED94" s="233"/>
      <c r="EE94" s="233"/>
      <c r="EF94" s="233"/>
      <c r="EG94" s="233"/>
      <c r="EH94" s="233"/>
      <c r="EI94" s="233"/>
      <c r="EJ94" s="233"/>
      <c r="EK94" s="233"/>
      <c r="EL94" s="233"/>
      <c r="EM94" s="233"/>
      <c r="EN94" s="233"/>
      <c r="EO94" s="233"/>
      <c r="EP94" s="233"/>
      <c r="EQ94" s="233"/>
      <c r="ER94" s="233"/>
      <c r="ES94" s="233"/>
      <c r="ET94" s="233">
        <f>SUM(CR94:ES94)</f>
        <v>0</v>
      </c>
      <c r="EU94" s="233"/>
      <c r="EV94" s="233"/>
      <c r="EW94" s="233"/>
      <c r="EX94" s="233"/>
      <c r="EY94" s="233"/>
      <c r="EZ94" s="233"/>
      <c r="FA94" s="233"/>
      <c r="FB94" s="233"/>
      <c r="FC94" s="233"/>
      <c r="FD94" s="233"/>
      <c r="FE94" s="233"/>
      <c r="FF94" s="233"/>
      <c r="FG94" s="233"/>
      <c r="FH94" s="233"/>
      <c r="FI94" s="233"/>
      <c r="FJ94" s="233"/>
      <c r="FK94" s="234"/>
    </row>
    <row r="95" spans="1:186" ht="12" customHeight="1">
      <c r="A95" s="205" t="s">
        <v>23</v>
      </c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6"/>
      <c r="BZ95" s="79" t="s">
        <v>90</v>
      </c>
      <c r="CA95" s="80"/>
      <c r="CB95" s="80"/>
      <c r="CC95" s="80"/>
      <c r="CD95" s="80"/>
      <c r="CE95" s="80"/>
      <c r="CF95" s="81"/>
      <c r="CG95" s="73">
        <v>330</v>
      </c>
      <c r="CH95" s="74"/>
      <c r="CI95" s="74"/>
      <c r="CJ95" s="74"/>
      <c r="CK95" s="74"/>
      <c r="CL95" s="74"/>
      <c r="CM95" s="74"/>
      <c r="CN95" s="74"/>
      <c r="CO95" s="74"/>
      <c r="CP95" s="74"/>
      <c r="CQ95" s="75"/>
      <c r="CR95" s="235"/>
      <c r="CS95" s="236"/>
      <c r="CT95" s="236"/>
      <c r="CU95" s="236"/>
      <c r="CV95" s="236"/>
      <c r="CW95" s="236"/>
      <c r="CX95" s="236"/>
      <c r="CY95" s="236"/>
      <c r="CZ95" s="236"/>
      <c r="DA95" s="236"/>
      <c r="DB95" s="236"/>
      <c r="DC95" s="236"/>
      <c r="DD95" s="236"/>
      <c r="DE95" s="236"/>
      <c r="DF95" s="236"/>
      <c r="DG95" s="236"/>
      <c r="DH95" s="236"/>
      <c r="DI95" s="237"/>
      <c r="DJ95" s="235"/>
      <c r="DK95" s="236"/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36"/>
      <c r="DX95" s="236"/>
      <c r="DY95" s="236"/>
      <c r="DZ95" s="236"/>
      <c r="EA95" s="237"/>
      <c r="EB95" s="235"/>
      <c r="EC95" s="236"/>
      <c r="ED95" s="236"/>
      <c r="EE95" s="236"/>
      <c r="EF95" s="236"/>
      <c r="EG95" s="236"/>
      <c r="EH95" s="236"/>
      <c r="EI95" s="236"/>
      <c r="EJ95" s="236"/>
      <c r="EK95" s="236"/>
      <c r="EL95" s="236"/>
      <c r="EM95" s="236"/>
      <c r="EN95" s="236"/>
      <c r="EO95" s="236"/>
      <c r="EP95" s="236"/>
      <c r="EQ95" s="236"/>
      <c r="ER95" s="236"/>
      <c r="ES95" s="237"/>
      <c r="ET95" s="241">
        <f>SUM(CR95:ES96)</f>
        <v>0</v>
      </c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3"/>
    </row>
    <row r="96" spans="1:186" ht="12" customHeight="1">
      <c r="A96" s="209" t="s">
        <v>78</v>
      </c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10"/>
      <c r="BZ96" s="82"/>
      <c r="CA96" s="83"/>
      <c r="CB96" s="83"/>
      <c r="CC96" s="83"/>
      <c r="CD96" s="83"/>
      <c r="CE96" s="83"/>
      <c r="CF96" s="84"/>
      <c r="CG96" s="76"/>
      <c r="CH96" s="77"/>
      <c r="CI96" s="77"/>
      <c r="CJ96" s="77"/>
      <c r="CK96" s="77"/>
      <c r="CL96" s="77"/>
      <c r="CM96" s="77"/>
      <c r="CN96" s="77"/>
      <c r="CO96" s="77"/>
      <c r="CP96" s="77"/>
      <c r="CQ96" s="78"/>
      <c r="CR96" s="238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40"/>
      <c r="DJ96" s="238"/>
      <c r="DK96" s="239"/>
      <c r="DL96" s="239"/>
      <c r="DM96" s="239"/>
      <c r="DN96" s="239"/>
      <c r="DO96" s="239"/>
      <c r="DP96" s="239"/>
      <c r="DQ96" s="239"/>
      <c r="DR96" s="239"/>
      <c r="DS96" s="239"/>
      <c r="DT96" s="239"/>
      <c r="DU96" s="239"/>
      <c r="DV96" s="239"/>
      <c r="DW96" s="239"/>
      <c r="DX96" s="239"/>
      <c r="DY96" s="239"/>
      <c r="DZ96" s="239"/>
      <c r="EA96" s="240"/>
      <c r="EB96" s="238"/>
      <c r="EC96" s="239"/>
      <c r="ED96" s="239"/>
      <c r="EE96" s="239"/>
      <c r="EF96" s="239"/>
      <c r="EG96" s="239"/>
      <c r="EH96" s="239"/>
      <c r="EI96" s="239"/>
      <c r="EJ96" s="239"/>
      <c r="EK96" s="239"/>
      <c r="EL96" s="239"/>
      <c r="EM96" s="239"/>
      <c r="EN96" s="239"/>
      <c r="EO96" s="239"/>
      <c r="EP96" s="239"/>
      <c r="EQ96" s="239"/>
      <c r="ER96" s="239"/>
      <c r="ES96" s="240"/>
      <c r="ET96" s="244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6"/>
    </row>
    <row r="97" spans="1:194" ht="15" customHeight="1">
      <c r="A97" s="211" t="s">
        <v>79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2"/>
      <c r="BZ97" s="65" t="s">
        <v>91</v>
      </c>
      <c r="CA97" s="66"/>
      <c r="CB97" s="66"/>
      <c r="CC97" s="66"/>
      <c r="CD97" s="66"/>
      <c r="CE97" s="66"/>
      <c r="CF97" s="66"/>
      <c r="CG97" s="97">
        <v>430</v>
      </c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250"/>
      <c r="CS97" s="250"/>
      <c r="CT97" s="250"/>
      <c r="CU97" s="250"/>
      <c r="CV97" s="250"/>
      <c r="CW97" s="250"/>
      <c r="CX97" s="250"/>
      <c r="CY97" s="250"/>
      <c r="CZ97" s="250"/>
      <c r="DA97" s="250"/>
      <c r="DB97" s="250"/>
      <c r="DC97" s="250"/>
      <c r="DD97" s="250"/>
      <c r="DE97" s="250"/>
      <c r="DF97" s="250"/>
      <c r="DG97" s="250"/>
      <c r="DH97" s="250"/>
      <c r="DI97" s="250"/>
      <c r="DJ97" s="250"/>
      <c r="DK97" s="250"/>
      <c r="DL97" s="250"/>
      <c r="DM97" s="250"/>
      <c r="DN97" s="250"/>
      <c r="DO97" s="250"/>
      <c r="DP97" s="250"/>
      <c r="DQ97" s="250"/>
      <c r="DR97" s="250"/>
      <c r="DS97" s="250"/>
      <c r="DT97" s="250"/>
      <c r="DU97" s="250"/>
      <c r="DV97" s="250"/>
      <c r="DW97" s="250"/>
      <c r="DX97" s="250"/>
      <c r="DY97" s="250"/>
      <c r="DZ97" s="250"/>
      <c r="EA97" s="250"/>
      <c r="EB97" s="250"/>
      <c r="EC97" s="250"/>
      <c r="ED97" s="250"/>
      <c r="EE97" s="250"/>
      <c r="EF97" s="250"/>
      <c r="EG97" s="250"/>
      <c r="EH97" s="250"/>
      <c r="EI97" s="250"/>
      <c r="EJ97" s="250"/>
      <c r="EK97" s="250"/>
      <c r="EL97" s="250"/>
      <c r="EM97" s="250"/>
      <c r="EN97" s="250"/>
      <c r="EO97" s="250"/>
      <c r="EP97" s="250"/>
      <c r="EQ97" s="250"/>
      <c r="ER97" s="250"/>
      <c r="ES97" s="250"/>
      <c r="ET97" s="233">
        <f>SUM(CR97:ES97)</f>
        <v>0</v>
      </c>
      <c r="EU97" s="233"/>
      <c r="EV97" s="233"/>
      <c r="EW97" s="233"/>
      <c r="EX97" s="233"/>
      <c r="EY97" s="233"/>
      <c r="EZ97" s="233"/>
      <c r="FA97" s="233"/>
      <c r="FB97" s="233"/>
      <c r="FC97" s="233"/>
      <c r="FD97" s="233"/>
      <c r="FE97" s="233"/>
      <c r="FF97" s="233"/>
      <c r="FG97" s="233"/>
      <c r="FH97" s="233"/>
      <c r="FI97" s="233"/>
      <c r="FJ97" s="233"/>
      <c r="FK97" s="234"/>
    </row>
    <row r="98" spans="1:194" ht="15" customHeight="1">
      <c r="A98" s="213" t="s">
        <v>80</v>
      </c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4"/>
      <c r="BZ98" s="65" t="s">
        <v>92</v>
      </c>
      <c r="CA98" s="66"/>
      <c r="CB98" s="66"/>
      <c r="CC98" s="66"/>
      <c r="CD98" s="66"/>
      <c r="CE98" s="66"/>
      <c r="CF98" s="66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233">
        <f>CR99-CR101</f>
        <v>-7800</v>
      </c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>
        <f>DJ99-DJ101</f>
        <v>-30133.159999999916</v>
      </c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33"/>
      <c r="DW98" s="233"/>
      <c r="DX98" s="233"/>
      <c r="DY98" s="233"/>
      <c r="DZ98" s="233"/>
      <c r="EA98" s="233"/>
      <c r="EB98" s="233">
        <f>EB99-EB101</f>
        <v>0</v>
      </c>
      <c r="EC98" s="233"/>
      <c r="ED98" s="233"/>
      <c r="EE98" s="233"/>
      <c r="EF98" s="233"/>
      <c r="EG98" s="233"/>
      <c r="EH98" s="233"/>
      <c r="EI98" s="233"/>
      <c r="EJ98" s="233"/>
      <c r="EK98" s="233"/>
      <c r="EL98" s="233"/>
      <c r="EM98" s="233"/>
      <c r="EN98" s="233"/>
      <c r="EO98" s="233"/>
      <c r="EP98" s="233"/>
      <c r="EQ98" s="233"/>
      <c r="ER98" s="233"/>
      <c r="ES98" s="233"/>
      <c r="ET98" s="233">
        <f>SUM(CR98:ES98)</f>
        <v>-37933.159999999916</v>
      </c>
      <c r="EU98" s="233"/>
      <c r="EV98" s="233"/>
      <c r="EW98" s="233"/>
      <c r="EX98" s="233"/>
      <c r="EY98" s="233"/>
      <c r="EZ98" s="233"/>
      <c r="FA98" s="233"/>
      <c r="FB98" s="233"/>
      <c r="FC98" s="233"/>
      <c r="FD98" s="233"/>
      <c r="FE98" s="233"/>
      <c r="FF98" s="233"/>
      <c r="FG98" s="233"/>
      <c r="FH98" s="233"/>
      <c r="FI98" s="233"/>
      <c r="FJ98" s="233"/>
      <c r="FK98" s="234"/>
    </row>
    <row r="99" spans="1:194" ht="12" customHeight="1">
      <c r="A99" s="205" t="s">
        <v>23</v>
      </c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6"/>
      <c r="BZ99" s="79" t="s">
        <v>93</v>
      </c>
      <c r="CA99" s="80"/>
      <c r="CB99" s="80"/>
      <c r="CC99" s="80"/>
      <c r="CD99" s="80"/>
      <c r="CE99" s="80"/>
      <c r="CF99" s="81"/>
      <c r="CG99" s="73">
        <v>340</v>
      </c>
      <c r="CH99" s="74"/>
      <c r="CI99" s="74"/>
      <c r="CJ99" s="74"/>
      <c r="CK99" s="74"/>
      <c r="CL99" s="74"/>
      <c r="CM99" s="74"/>
      <c r="CN99" s="74"/>
      <c r="CO99" s="74"/>
      <c r="CP99" s="74"/>
      <c r="CQ99" s="75"/>
      <c r="CR99" s="235">
        <v>190800</v>
      </c>
      <c r="CS99" s="236"/>
      <c r="CT99" s="236"/>
      <c r="CU99" s="236"/>
      <c r="CV99" s="236"/>
      <c r="CW99" s="236"/>
      <c r="CX99" s="236"/>
      <c r="CY99" s="236"/>
      <c r="CZ99" s="236"/>
      <c r="DA99" s="236"/>
      <c r="DB99" s="236"/>
      <c r="DC99" s="236"/>
      <c r="DD99" s="236"/>
      <c r="DE99" s="236"/>
      <c r="DF99" s="236"/>
      <c r="DG99" s="236"/>
      <c r="DH99" s="236"/>
      <c r="DI99" s="237"/>
      <c r="DJ99" s="235">
        <v>1347524.54</v>
      </c>
      <c r="DK99" s="236"/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36"/>
      <c r="DX99" s="236"/>
      <c r="DY99" s="236"/>
      <c r="DZ99" s="236"/>
      <c r="EA99" s="237"/>
      <c r="EB99" s="235"/>
      <c r="EC99" s="236"/>
      <c r="ED99" s="236"/>
      <c r="EE99" s="236"/>
      <c r="EF99" s="236"/>
      <c r="EG99" s="236"/>
      <c r="EH99" s="236"/>
      <c r="EI99" s="236"/>
      <c r="EJ99" s="236"/>
      <c r="EK99" s="236"/>
      <c r="EL99" s="236"/>
      <c r="EM99" s="236"/>
      <c r="EN99" s="236"/>
      <c r="EO99" s="236"/>
      <c r="EP99" s="236"/>
      <c r="EQ99" s="236"/>
      <c r="ER99" s="236"/>
      <c r="ES99" s="237"/>
      <c r="ET99" s="241">
        <f>SUM(CR99:ES100)</f>
        <v>1538324.54</v>
      </c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3"/>
    </row>
    <row r="100" spans="1:194" ht="12" customHeight="1">
      <c r="A100" s="209" t="s">
        <v>81</v>
      </c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10"/>
      <c r="BZ100" s="82"/>
      <c r="CA100" s="83"/>
      <c r="CB100" s="83"/>
      <c r="CC100" s="83"/>
      <c r="CD100" s="83"/>
      <c r="CE100" s="83"/>
      <c r="CF100" s="84"/>
      <c r="CG100" s="76"/>
      <c r="CH100" s="77"/>
      <c r="CI100" s="77"/>
      <c r="CJ100" s="77"/>
      <c r="CK100" s="77"/>
      <c r="CL100" s="77"/>
      <c r="CM100" s="77"/>
      <c r="CN100" s="77"/>
      <c r="CO100" s="77"/>
      <c r="CP100" s="77"/>
      <c r="CQ100" s="78"/>
      <c r="CR100" s="238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40"/>
      <c r="DJ100" s="238"/>
      <c r="DK100" s="239"/>
      <c r="DL100" s="239"/>
      <c r="DM100" s="239"/>
      <c r="DN100" s="239"/>
      <c r="DO100" s="239"/>
      <c r="DP100" s="239"/>
      <c r="DQ100" s="239"/>
      <c r="DR100" s="239"/>
      <c r="DS100" s="239"/>
      <c r="DT100" s="239"/>
      <c r="DU100" s="239"/>
      <c r="DV100" s="239"/>
      <c r="DW100" s="239"/>
      <c r="DX100" s="239"/>
      <c r="DY100" s="239"/>
      <c r="DZ100" s="239"/>
      <c r="EA100" s="240"/>
      <c r="EB100" s="238"/>
      <c r="EC100" s="239"/>
      <c r="ED100" s="239"/>
      <c r="EE100" s="239"/>
      <c r="EF100" s="239"/>
      <c r="EG100" s="239"/>
      <c r="EH100" s="239"/>
      <c r="EI100" s="239"/>
      <c r="EJ100" s="239"/>
      <c r="EK100" s="239"/>
      <c r="EL100" s="239"/>
      <c r="EM100" s="239"/>
      <c r="EN100" s="239"/>
      <c r="EO100" s="239"/>
      <c r="EP100" s="239"/>
      <c r="EQ100" s="239"/>
      <c r="ER100" s="239"/>
      <c r="ES100" s="240"/>
      <c r="ET100" s="244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6"/>
    </row>
    <row r="101" spans="1:194" ht="15" customHeight="1">
      <c r="A101" s="211" t="s">
        <v>82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2"/>
      <c r="BZ101" s="65" t="s">
        <v>94</v>
      </c>
      <c r="CA101" s="66"/>
      <c r="CB101" s="66"/>
      <c r="CC101" s="66"/>
      <c r="CD101" s="66"/>
      <c r="CE101" s="66"/>
      <c r="CF101" s="66"/>
      <c r="CG101" s="97">
        <v>440</v>
      </c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250">
        <v>198600</v>
      </c>
      <c r="CS101" s="250"/>
      <c r="CT101" s="250"/>
      <c r="CU101" s="250"/>
      <c r="CV101" s="250"/>
      <c r="CW101" s="250"/>
      <c r="CX101" s="250"/>
      <c r="CY101" s="250"/>
      <c r="CZ101" s="250"/>
      <c r="DA101" s="250"/>
      <c r="DB101" s="250"/>
      <c r="DC101" s="250"/>
      <c r="DD101" s="250"/>
      <c r="DE101" s="250"/>
      <c r="DF101" s="250"/>
      <c r="DG101" s="250"/>
      <c r="DH101" s="250"/>
      <c r="DI101" s="250"/>
      <c r="DJ101" s="250">
        <v>1377657.7</v>
      </c>
      <c r="DK101" s="250"/>
      <c r="DL101" s="250"/>
      <c r="DM101" s="250"/>
      <c r="DN101" s="250"/>
      <c r="DO101" s="250"/>
      <c r="DP101" s="250"/>
      <c r="DQ101" s="250"/>
      <c r="DR101" s="250"/>
      <c r="DS101" s="250"/>
      <c r="DT101" s="250"/>
      <c r="DU101" s="250"/>
      <c r="DV101" s="250"/>
      <c r="DW101" s="250"/>
      <c r="DX101" s="250"/>
      <c r="DY101" s="250"/>
      <c r="DZ101" s="250"/>
      <c r="EA101" s="250"/>
      <c r="EB101" s="250"/>
      <c r="EC101" s="250"/>
      <c r="ED101" s="250"/>
      <c r="EE101" s="250"/>
      <c r="EF101" s="250"/>
      <c r="EG101" s="250"/>
      <c r="EH101" s="250"/>
      <c r="EI101" s="250"/>
      <c r="EJ101" s="250"/>
      <c r="EK101" s="250"/>
      <c r="EL101" s="250"/>
      <c r="EM101" s="250"/>
      <c r="EN101" s="250"/>
      <c r="EO101" s="250"/>
      <c r="EP101" s="250"/>
      <c r="EQ101" s="250"/>
      <c r="ER101" s="250"/>
      <c r="ES101" s="250"/>
      <c r="ET101" s="233">
        <f>SUM(CR101:ES101)</f>
        <v>1576257.7</v>
      </c>
      <c r="EU101" s="233"/>
      <c r="EV101" s="233"/>
      <c r="EW101" s="233"/>
      <c r="EX101" s="233"/>
      <c r="EY101" s="233"/>
      <c r="EZ101" s="233"/>
      <c r="FA101" s="233"/>
      <c r="FB101" s="233"/>
      <c r="FC101" s="233"/>
      <c r="FD101" s="233"/>
      <c r="FE101" s="233"/>
      <c r="FF101" s="233"/>
      <c r="FG101" s="233"/>
      <c r="FH101" s="233"/>
      <c r="FI101" s="233"/>
      <c r="FJ101" s="233"/>
      <c r="FK101" s="234"/>
    </row>
    <row r="102" spans="1:194" ht="15" customHeight="1">
      <c r="A102" s="213" t="s">
        <v>202</v>
      </c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4"/>
      <c r="BZ102" s="65" t="s">
        <v>203</v>
      </c>
      <c r="CA102" s="66"/>
      <c r="CB102" s="66"/>
      <c r="CC102" s="66"/>
      <c r="CD102" s="66"/>
      <c r="CE102" s="66"/>
      <c r="CF102" s="66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233">
        <f>CR103-CR105</f>
        <v>0</v>
      </c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>
        <f>DJ103-DJ105</f>
        <v>0</v>
      </c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33"/>
      <c r="DW102" s="233"/>
      <c r="DX102" s="233"/>
      <c r="DY102" s="233"/>
      <c r="DZ102" s="233"/>
      <c r="EA102" s="233"/>
      <c r="EB102" s="233">
        <f>EB103-EB105</f>
        <v>0</v>
      </c>
      <c r="EC102" s="233"/>
      <c r="ED102" s="233"/>
      <c r="EE102" s="233"/>
      <c r="EF102" s="233"/>
      <c r="EG102" s="233"/>
      <c r="EH102" s="233"/>
      <c r="EI102" s="233"/>
      <c r="EJ102" s="233"/>
      <c r="EK102" s="233"/>
      <c r="EL102" s="233"/>
      <c r="EM102" s="233"/>
      <c r="EN102" s="233"/>
      <c r="EO102" s="233"/>
      <c r="EP102" s="233"/>
      <c r="EQ102" s="233"/>
      <c r="ER102" s="233"/>
      <c r="ES102" s="233"/>
      <c r="ET102" s="233">
        <f>SUM(CR102:ES102)</f>
        <v>0</v>
      </c>
      <c r="EU102" s="233"/>
      <c r="EV102" s="233"/>
      <c r="EW102" s="233"/>
      <c r="EX102" s="233"/>
      <c r="EY102" s="233"/>
      <c r="EZ102" s="233"/>
      <c r="FA102" s="233"/>
      <c r="FB102" s="233"/>
      <c r="FC102" s="233"/>
      <c r="FD102" s="233"/>
      <c r="FE102" s="233"/>
      <c r="FF102" s="233"/>
      <c r="FG102" s="233"/>
      <c r="FH102" s="233"/>
      <c r="FI102" s="233"/>
      <c r="FJ102" s="233"/>
      <c r="FK102" s="234"/>
    </row>
    <row r="103" spans="1:194" ht="12" customHeight="1">
      <c r="A103" s="205" t="s">
        <v>23</v>
      </c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6"/>
      <c r="BZ103" s="79" t="s">
        <v>206</v>
      </c>
      <c r="CA103" s="80"/>
      <c r="CB103" s="80"/>
      <c r="CC103" s="80"/>
      <c r="CD103" s="80"/>
      <c r="CE103" s="80"/>
      <c r="CF103" s="81"/>
      <c r="CG103" s="73" t="s">
        <v>208</v>
      </c>
      <c r="CH103" s="74"/>
      <c r="CI103" s="74"/>
      <c r="CJ103" s="74"/>
      <c r="CK103" s="74"/>
      <c r="CL103" s="74"/>
      <c r="CM103" s="74"/>
      <c r="CN103" s="74"/>
      <c r="CO103" s="74"/>
      <c r="CP103" s="74"/>
      <c r="CQ103" s="75"/>
      <c r="CR103" s="235"/>
      <c r="CS103" s="236"/>
      <c r="CT103" s="236"/>
      <c r="CU103" s="236"/>
      <c r="CV103" s="236"/>
      <c r="CW103" s="236"/>
      <c r="CX103" s="236"/>
      <c r="CY103" s="236"/>
      <c r="CZ103" s="236"/>
      <c r="DA103" s="236"/>
      <c r="DB103" s="236"/>
      <c r="DC103" s="236"/>
      <c r="DD103" s="236"/>
      <c r="DE103" s="236"/>
      <c r="DF103" s="236"/>
      <c r="DG103" s="236"/>
      <c r="DH103" s="236"/>
      <c r="DI103" s="237"/>
      <c r="DJ103" s="235">
        <v>821899.82</v>
      </c>
      <c r="DK103" s="236"/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36"/>
      <c r="DW103" s="236"/>
      <c r="DX103" s="236"/>
      <c r="DY103" s="236"/>
      <c r="DZ103" s="236"/>
      <c r="EA103" s="237"/>
      <c r="EB103" s="235"/>
      <c r="EC103" s="236"/>
      <c r="ED103" s="236"/>
      <c r="EE103" s="236"/>
      <c r="EF103" s="236"/>
      <c r="EG103" s="236"/>
      <c r="EH103" s="236"/>
      <c r="EI103" s="236"/>
      <c r="EJ103" s="236"/>
      <c r="EK103" s="236"/>
      <c r="EL103" s="236"/>
      <c r="EM103" s="236"/>
      <c r="EN103" s="236"/>
      <c r="EO103" s="236"/>
      <c r="EP103" s="236"/>
      <c r="EQ103" s="236"/>
      <c r="ER103" s="236"/>
      <c r="ES103" s="237"/>
      <c r="ET103" s="241">
        <f>SUM(CR103:ES104)</f>
        <v>821899.82</v>
      </c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3"/>
    </row>
    <row r="104" spans="1:194" ht="12" customHeight="1">
      <c r="A104" s="209" t="s">
        <v>204</v>
      </c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10"/>
      <c r="BZ104" s="82"/>
      <c r="CA104" s="83"/>
      <c r="CB104" s="83"/>
      <c r="CC104" s="83"/>
      <c r="CD104" s="83"/>
      <c r="CE104" s="83"/>
      <c r="CF104" s="84"/>
      <c r="CG104" s="76"/>
      <c r="CH104" s="77"/>
      <c r="CI104" s="77"/>
      <c r="CJ104" s="77"/>
      <c r="CK104" s="77"/>
      <c r="CL104" s="77"/>
      <c r="CM104" s="77"/>
      <c r="CN104" s="77"/>
      <c r="CO104" s="77"/>
      <c r="CP104" s="77"/>
      <c r="CQ104" s="78"/>
      <c r="CR104" s="238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40"/>
      <c r="DJ104" s="238"/>
      <c r="DK104" s="239"/>
      <c r="DL104" s="239"/>
      <c r="DM104" s="239"/>
      <c r="DN104" s="239"/>
      <c r="DO104" s="239"/>
      <c r="DP104" s="239"/>
      <c r="DQ104" s="239"/>
      <c r="DR104" s="239"/>
      <c r="DS104" s="239"/>
      <c r="DT104" s="239"/>
      <c r="DU104" s="239"/>
      <c r="DV104" s="239"/>
      <c r="DW104" s="239"/>
      <c r="DX104" s="239"/>
      <c r="DY104" s="239"/>
      <c r="DZ104" s="239"/>
      <c r="EA104" s="240"/>
      <c r="EB104" s="238"/>
      <c r="EC104" s="239"/>
      <c r="ED104" s="239"/>
      <c r="EE104" s="239"/>
      <c r="EF104" s="239"/>
      <c r="EG104" s="239"/>
      <c r="EH104" s="239"/>
      <c r="EI104" s="239"/>
      <c r="EJ104" s="239"/>
      <c r="EK104" s="239"/>
      <c r="EL104" s="239"/>
      <c r="EM104" s="239"/>
      <c r="EN104" s="239"/>
      <c r="EO104" s="239"/>
      <c r="EP104" s="239"/>
      <c r="EQ104" s="239"/>
      <c r="ER104" s="239"/>
      <c r="ES104" s="240"/>
      <c r="ET104" s="244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6"/>
    </row>
    <row r="105" spans="1:194" ht="15" customHeight="1">
      <c r="A105" s="211" t="s">
        <v>205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2"/>
      <c r="BZ105" s="65" t="s">
        <v>207</v>
      </c>
      <c r="CA105" s="66"/>
      <c r="CB105" s="66"/>
      <c r="CC105" s="66"/>
      <c r="CD105" s="66"/>
      <c r="CE105" s="66"/>
      <c r="CF105" s="66"/>
      <c r="CG105" s="97" t="s">
        <v>208</v>
      </c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250"/>
      <c r="CS105" s="250"/>
      <c r="CT105" s="250"/>
      <c r="CU105" s="250"/>
      <c r="CV105" s="250"/>
      <c r="CW105" s="250"/>
      <c r="CX105" s="250"/>
      <c r="CY105" s="250"/>
      <c r="CZ105" s="250"/>
      <c r="DA105" s="250"/>
      <c r="DB105" s="250"/>
      <c r="DC105" s="250"/>
      <c r="DD105" s="250"/>
      <c r="DE105" s="250"/>
      <c r="DF105" s="250"/>
      <c r="DG105" s="250"/>
      <c r="DH105" s="250"/>
      <c r="DI105" s="250"/>
      <c r="DJ105" s="250">
        <v>821899.82</v>
      </c>
      <c r="DK105" s="250"/>
      <c r="DL105" s="250"/>
      <c r="DM105" s="250"/>
      <c r="DN105" s="250"/>
      <c r="DO105" s="250"/>
      <c r="DP105" s="250"/>
      <c r="DQ105" s="250"/>
      <c r="DR105" s="250"/>
      <c r="DS105" s="250"/>
      <c r="DT105" s="250"/>
      <c r="DU105" s="250"/>
      <c r="DV105" s="250"/>
      <c r="DW105" s="250"/>
      <c r="DX105" s="250"/>
      <c r="DY105" s="250"/>
      <c r="DZ105" s="250"/>
      <c r="EA105" s="250"/>
      <c r="EB105" s="250"/>
      <c r="EC105" s="250"/>
      <c r="ED105" s="250"/>
      <c r="EE105" s="250"/>
      <c r="EF105" s="250"/>
      <c r="EG105" s="250"/>
      <c r="EH105" s="250"/>
      <c r="EI105" s="250"/>
      <c r="EJ105" s="250"/>
      <c r="EK105" s="250"/>
      <c r="EL105" s="250"/>
      <c r="EM105" s="250"/>
      <c r="EN105" s="250"/>
      <c r="EO105" s="250"/>
      <c r="EP105" s="250"/>
      <c r="EQ105" s="250"/>
      <c r="ER105" s="250"/>
      <c r="ES105" s="250"/>
      <c r="ET105" s="233">
        <f>SUM(CR105:ES105)</f>
        <v>821899.82</v>
      </c>
      <c r="EU105" s="233"/>
      <c r="EV105" s="233"/>
      <c r="EW105" s="233"/>
      <c r="EX105" s="233"/>
      <c r="EY105" s="233"/>
      <c r="EZ105" s="233"/>
      <c r="FA105" s="233"/>
      <c r="FB105" s="233"/>
      <c r="FC105" s="233"/>
      <c r="FD105" s="233"/>
      <c r="FE105" s="233"/>
      <c r="FF105" s="233"/>
      <c r="FG105" s="233"/>
      <c r="FH105" s="233"/>
      <c r="FI105" s="233"/>
      <c r="FJ105" s="233"/>
      <c r="FK105" s="234"/>
    </row>
    <row r="106" spans="1:194" ht="15" customHeight="1">
      <c r="FJ106" s="42"/>
      <c r="FK106" s="41" t="s">
        <v>164</v>
      </c>
    </row>
    <row r="107" spans="1:194" s="12" customFormat="1" ht="33" customHeight="1">
      <c r="A107" s="161" t="s">
        <v>136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 t="s">
        <v>137</v>
      </c>
      <c r="CA107" s="123"/>
      <c r="CB107" s="123"/>
      <c r="CC107" s="123"/>
      <c r="CD107" s="123"/>
      <c r="CE107" s="123"/>
      <c r="CF107" s="123"/>
      <c r="CG107" s="123" t="s">
        <v>173</v>
      </c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253" t="s">
        <v>174</v>
      </c>
      <c r="CS107" s="253"/>
      <c r="CT107" s="253"/>
      <c r="CU107" s="253"/>
      <c r="CV107" s="253"/>
      <c r="CW107" s="253"/>
      <c r="CX107" s="253"/>
      <c r="CY107" s="253"/>
      <c r="CZ107" s="253"/>
      <c r="DA107" s="253"/>
      <c r="DB107" s="253"/>
      <c r="DC107" s="253"/>
      <c r="DD107" s="253"/>
      <c r="DE107" s="253"/>
      <c r="DF107" s="253"/>
      <c r="DG107" s="253"/>
      <c r="DH107" s="253"/>
      <c r="DI107" s="253"/>
      <c r="DJ107" s="253" t="s">
        <v>175</v>
      </c>
      <c r="DK107" s="253"/>
      <c r="DL107" s="253"/>
      <c r="DM107" s="253"/>
      <c r="DN107" s="253"/>
      <c r="DO107" s="253"/>
      <c r="DP107" s="253"/>
      <c r="DQ107" s="253"/>
      <c r="DR107" s="253"/>
      <c r="DS107" s="253"/>
      <c r="DT107" s="253"/>
      <c r="DU107" s="253"/>
      <c r="DV107" s="253"/>
      <c r="DW107" s="253"/>
      <c r="DX107" s="253"/>
      <c r="DY107" s="253"/>
      <c r="DZ107" s="253"/>
      <c r="EA107" s="253"/>
      <c r="EB107" s="253" t="s">
        <v>2</v>
      </c>
      <c r="EC107" s="253"/>
      <c r="ED107" s="253"/>
      <c r="EE107" s="253"/>
      <c r="EF107" s="253"/>
      <c r="EG107" s="253"/>
      <c r="EH107" s="253"/>
      <c r="EI107" s="253"/>
      <c r="EJ107" s="253"/>
      <c r="EK107" s="253"/>
      <c r="EL107" s="253"/>
      <c r="EM107" s="253"/>
      <c r="EN107" s="253"/>
      <c r="EO107" s="253"/>
      <c r="EP107" s="253"/>
      <c r="EQ107" s="253"/>
      <c r="ER107" s="253"/>
      <c r="ES107" s="253"/>
      <c r="ET107" s="253" t="s">
        <v>1</v>
      </c>
      <c r="EU107" s="253"/>
      <c r="EV107" s="253"/>
      <c r="EW107" s="253"/>
      <c r="EX107" s="253"/>
      <c r="EY107" s="253"/>
      <c r="EZ107" s="253"/>
      <c r="FA107" s="253"/>
      <c r="FB107" s="253"/>
      <c r="FC107" s="253"/>
      <c r="FD107" s="253"/>
      <c r="FE107" s="253"/>
      <c r="FF107" s="253"/>
      <c r="FG107" s="253"/>
      <c r="FH107" s="253"/>
      <c r="FI107" s="253"/>
      <c r="FJ107" s="253"/>
      <c r="FK107" s="256"/>
      <c r="FL107" s="39"/>
      <c r="FM107" s="39"/>
      <c r="FN107" s="39"/>
    </row>
    <row r="108" spans="1:194" s="13" customFormat="1" ht="12" customHeight="1" thickBot="1">
      <c r="A108" s="158">
        <v>1</v>
      </c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98">
        <v>2</v>
      </c>
      <c r="CA108" s="98"/>
      <c r="CB108" s="98"/>
      <c r="CC108" s="98"/>
      <c r="CD108" s="98"/>
      <c r="CE108" s="98"/>
      <c r="CF108" s="98"/>
      <c r="CG108" s="98">
        <v>3</v>
      </c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255">
        <v>4</v>
      </c>
      <c r="CS108" s="255"/>
      <c r="CT108" s="255"/>
      <c r="CU108" s="255"/>
      <c r="CV108" s="255"/>
      <c r="CW108" s="255"/>
      <c r="CX108" s="2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>
        <v>5</v>
      </c>
      <c r="DK108" s="255"/>
      <c r="DL108" s="255"/>
      <c r="DM108" s="255"/>
      <c r="DN108" s="255"/>
      <c r="DO108" s="255"/>
      <c r="DP108" s="255"/>
      <c r="DQ108" s="255"/>
      <c r="DR108" s="255"/>
      <c r="DS108" s="255"/>
      <c r="DT108" s="255"/>
      <c r="DU108" s="255"/>
      <c r="DV108" s="255"/>
      <c r="DW108" s="255"/>
      <c r="DX108" s="255"/>
      <c r="DY108" s="255"/>
      <c r="DZ108" s="255"/>
      <c r="EA108" s="255"/>
      <c r="EB108" s="255">
        <v>6</v>
      </c>
      <c r="EC108" s="255"/>
      <c r="ED108" s="255"/>
      <c r="EE108" s="255"/>
      <c r="EF108" s="255"/>
      <c r="EG108" s="255"/>
      <c r="EH108" s="255"/>
      <c r="EI108" s="255"/>
      <c r="EJ108" s="255"/>
      <c r="EK108" s="255"/>
      <c r="EL108" s="255"/>
      <c r="EM108" s="255"/>
      <c r="EN108" s="255"/>
      <c r="EO108" s="255"/>
      <c r="EP108" s="255"/>
      <c r="EQ108" s="255"/>
      <c r="ER108" s="255"/>
      <c r="ES108" s="255"/>
      <c r="ET108" s="255">
        <v>7</v>
      </c>
      <c r="EU108" s="255"/>
      <c r="EV108" s="255"/>
      <c r="EW108" s="255"/>
      <c r="EX108" s="255"/>
      <c r="EY108" s="255"/>
      <c r="EZ108" s="255"/>
      <c r="FA108" s="255"/>
      <c r="FB108" s="255"/>
      <c r="FC108" s="255"/>
      <c r="FD108" s="255"/>
      <c r="FE108" s="255"/>
      <c r="FF108" s="255"/>
      <c r="FG108" s="255"/>
      <c r="FH108" s="255"/>
      <c r="FI108" s="255"/>
      <c r="FJ108" s="255"/>
      <c r="FK108" s="269"/>
      <c r="FL108" s="40"/>
      <c r="FM108" s="40"/>
      <c r="FN108" s="40"/>
    </row>
    <row r="109" spans="1:194" ht="25.5" customHeight="1">
      <c r="A109" s="207" t="s">
        <v>98</v>
      </c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  <c r="BI109" s="207"/>
      <c r="BJ109" s="207"/>
      <c r="BK109" s="207"/>
      <c r="BL109" s="207"/>
      <c r="BM109" s="207"/>
      <c r="BN109" s="207"/>
      <c r="BO109" s="207"/>
      <c r="BP109" s="207"/>
      <c r="BQ109" s="207"/>
      <c r="BR109" s="207"/>
      <c r="BS109" s="207"/>
      <c r="BT109" s="207"/>
      <c r="BU109" s="207"/>
      <c r="BV109" s="207"/>
      <c r="BW109" s="207"/>
      <c r="BX109" s="207"/>
      <c r="BY109" s="208"/>
      <c r="BZ109" s="138" t="s">
        <v>95</v>
      </c>
      <c r="CA109" s="139"/>
      <c r="CB109" s="139"/>
      <c r="CC109" s="139"/>
      <c r="CD109" s="139"/>
      <c r="CE109" s="139"/>
      <c r="CF109" s="139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254">
        <f>CR110-CR138</f>
        <v>-217311</v>
      </c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>
        <f>DJ110-DJ138</f>
        <v>-4411936.7500000019</v>
      </c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>
        <f>EB110-EB138</f>
        <v>0</v>
      </c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>
        <f>SUM(CR109:ES109)</f>
        <v>-4629247.7500000019</v>
      </c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  <c r="FF109" s="254"/>
      <c r="FG109" s="254"/>
      <c r="FH109" s="254"/>
      <c r="FI109" s="254"/>
      <c r="FJ109" s="254"/>
      <c r="FK109" s="270"/>
    </row>
    <row r="110" spans="1:194" ht="23.25" customHeight="1">
      <c r="A110" s="124" t="s">
        <v>235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5"/>
      <c r="BZ110" s="65" t="s">
        <v>101</v>
      </c>
      <c r="CA110" s="66"/>
      <c r="CB110" s="66"/>
      <c r="CC110" s="66"/>
      <c r="CD110" s="66"/>
      <c r="CE110" s="66"/>
      <c r="CF110" s="66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233">
        <f>CR111+CR115+CR119+CR123+CR127+CR131</f>
        <v>-217211</v>
      </c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>
        <f>DJ111+DJ115+DJ119+DJ123+DJ127+DJ131</f>
        <v>-4560938.6100000013</v>
      </c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33"/>
      <c r="DW110" s="233"/>
      <c r="DX110" s="233"/>
      <c r="DY110" s="233"/>
      <c r="DZ110" s="233"/>
      <c r="EA110" s="233"/>
      <c r="EB110" s="233">
        <f>EB111+EB115+EB119+EB123+EB127+EB131</f>
        <v>0</v>
      </c>
      <c r="EC110" s="233"/>
      <c r="ED110" s="233"/>
      <c r="EE110" s="233"/>
      <c r="EF110" s="233"/>
      <c r="EG110" s="233"/>
      <c r="EH110" s="233"/>
      <c r="EI110" s="233"/>
      <c r="EJ110" s="233"/>
      <c r="EK110" s="233"/>
      <c r="EL110" s="233"/>
      <c r="EM110" s="233"/>
      <c r="EN110" s="233"/>
      <c r="EO110" s="233"/>
      <c r="EP110" s="233"/>
      <c r="EQ110" s="233"/>
      <c r="ER110" s="233"/>
      <c r="ES110" s="233"/>
      <c r="ET110" s="233">
        <f>SUM(CR110:ES110)</f>
        <v>-4778149.6100000013</v>
      </c>
      <c r="EU110" s="233"/>
      <c r="EV110" s="233"/>
      <c r="EW110" s="233"/>
      <c r="EX110" s="233"/>
      <c r="EY110" s="233"/>
      <c r="EZ110" s="233"/>
      <c r="FA110" s="233"/>
      <c r="FB110" s="233"/>
      <c r="FC110" s="233"/>
      <c r="FD110" s="233"/>
      <c r="FE110" s="233"/>
      <c r="FF110" s="233"/>
      <c r="FG110" s="233"/>
      <c r="FH110" s="233"/>
      <c r="FI110" s="233"/>
      <c r="FJ110" s="233"/>
      <c r="FK110" s="234"/>
      <c r="FM110" s="229"/>
      <c r="FN110" s="229"/>
      <c r="FO110" s="229"/>
      <c r="FP110" s="229"/>
      <c r="FQ110" s="229"/>
      <c r="FR110" s="229"/>
      <c r="FS110" s="229"/>
      <c r="FT110" s="229"/>
      <c r="FU110" s="229"/>
      <c r="FV110" s="229"/>
      <c r="FW110" s="229"/>
      <c r="FX110" s="229"/>
      <c r="FY110" s="229"/>
      <c r="FZ110" s="47"/>
      <c r="GA110" s="229"/>
      <c r="GB110" s="229"/>
      <c r="GC110" s="229"/>
      <c r="GD110" s="229"/>
      <c r="GE110" s="229"/>
      <c r="GF110" s="229"/>
      <c r="GG110" s="229"/>
      <c r="GH110" s="229"/>
      <c r="GI110" s="229"/>
      <c r="GJ110" s="229"/>
      <c r="GK110" s="229"/>
      <c r="GL110" s="229"/>
    </row>
    <row r="111" spans="1:194" ht="15" customHeight="1">
      <c r="A111" s="126" t="s">
        <v>209</v>
      </c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7"/>
      <c r="BZ111" s="65" t="s">
        <v>102</v>
      </c>
      <c r="CA111" s="66"/>
      <c r="CB111" s="66"/>
      <c r="CC111" s="66"/>
      <c r="CD111" s="66"/>
      <c r="CE111" s="66"/>
      <c r="CF111" s="66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233">
        <f>CR112-CR114</f>
        <v>0</v>
      </c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3"/>
      <c r="DD111" s="233"/>
      <c r="DE111" s="233"/>
      <c r="DF111" s="233"/>
      <c r="DG111" s="233"/>
      <c r="DH111" s="233"/>
      <c r="DI111" s="233"/>
      <c r="DJ111" s="233">
        <f>DJ112-DJ114</f>
        <v>-182856.31000000052</v>
      </c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33"/>
      <c r="DW111" s="233"/>
      <c r="DX111" s="233"/>
      <c r="DY111" s="233"/>
      <c r="DZ111" s="233"/>
      <c r="EA111" s="233"/>
      <c r="EB111" s="233">
        <f>EB112-EB114</f>
        <v>0</v>
      </c>
      <c r="EC111" s="233"/>
      <c r="ED111" s="233"/>
      <c r="EE111" s="233"/>
      <c r="EF111" s="233"/>
      <c r="EG111" s="233"/>
      <c r="EH111" s="233"/>
      <c r="EI111" s="233"/>
      <c r="EJ111" s="233"/>
      <c r="EK111" s="233"/>
      <c r="EL111" s="233"/>
      <c r="EM111" s="233"/>
      <c r="EN111" s="233"/>
      <c r="EO111" s="233"/>
      <c r="EP111" s="233"/>
      <c r="EQ111" s="233"/>
      <c r="ER111" s="233"/>
      <c r="ES111" s="233"/>
      <c r="ET111" s="233">
        <f>SUM(CR111:ES111)</f>
        <v>-182856.31000000052</v>
      </c>
      <c r="EU111" s="233"/>
      <c r="EV111" s="233"/>
      <c r="EW111" s="233"/>
      <c r="EX111" s="233"/>
      <c r="EY111" s="233"/>
      <c r="EZ111" s="233"/>
      <c r="FA111" s="233"/>
      <c r="FB111" s="233"/>
      <c r="FC111" s="233"/>
      <c r="FD111" s="233"/>
      <c r="FE111" s="233"/>
      <c r="FF111" s="233"/>
      <c r="FG111" s="233"/>
      <c r="FH111" s="233"/>
      <c r="FI111" s="233"/>
      <c r="FJ111" s="233"/>
      <c r="FK111" s="234"/>
      <c r="FM111" s="32" t="s">
        <v>258</v>
      </c>
    </row>
    <row r="112" spans="1:194" ht="12" customHeight="1">
      <c r="A112" s="128" t="s">
        <v>23</v>
      </c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9"/>
      <c r="BZ112" s="79" t="s">
        <v>103</v>
      </c>
      <c r="CA112" s="80"/>
      <c r="CB112" s="80"/>
      <c r="CC112" s="80"/>
      <c r="CD112" s="80"/>
      <c r="CE112" s="80"/>
      <c r="CF112" s="81"/>
      <c r="CG112" s="73">
        <v>510</v>
      </c>
      <c r="CH112" s="74"/>
      <c r="CI112" s="74"/>
      <c r="CJ112" s="74"/>
      <c r="CK112" s="74"/>
      <c r="CL112" s="74"/>
      <c r="CM112" s="74"/>
      <c r="CN112" s="74"/>
      <c r="CO112" s="74"/>
      <c r="CP112" s="74"/>
      <c r="CQ112" s="75"/>
      <c r="CR112" s="235">
        <v>128302</v>
      </c>
      <c r="CS112" s="236"/>
      <c r="CT112" s="236"/>
      <c r="CU112" s="236"/>
      <c r="CV112" s="236"/>
      <c r="CW112" s="236"/>
      <c r="CX112" s="236"/>
      <c r="CY112" s="236"/>
      <c r="CZ112" s="236"/>
      <c r="DA112" s="236"/>
      <c r="DB112" s="236"/>
      <c r="DC112" s="236"/>
      <c r="DD112" s="236"/>
      <c r="DE112" s="236"/>
      <c r="DF112" s="236"/>
      <c r="DG112" s="236"/>
      <c r="DH112" s="236"/>
      <c r="DI112" s="237"/>
      <c r="DJ112" s="235">
        <v>8198676.3799999999</v>
      </c>
      <c r="DK112" s="236"/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36"/>
      <c r="DX112" s="236"/>
      <c r="DY112" s="236"/>
      <c r="DZ112" s="236"/>
      <c r="EA112" s="237"/>
      <c r="EB112" s="235"/>
      <c r="EC112" s="236"/>
      <c r="ED112" s="236"/>
      <c r="EE112" s="236"/>
      <c r="EF112" s="236"/>
      <c r="EG112" s="236"/>
      <c r="EH112" s="236"/>
      <c r="EI112" s="236"/>
      <c r="EJ112" s="236"/>
      <c r="EK112" s="236"/>
      <c r="EL112" s="236"/>
      <c r="EM112" s="236"/>
      <c r="EN112" s="236"/>
      <c r="EO112" s="236"/>
      <c r="EP112" s="236"/>
      <c r="EQ112" s="236"/>
      <c r="ER112" s="236"/>
      <c r="ES112" s="237"/>
      <c r="ET112" s="241">
        <f>SUM(CR112:ES113)</f>
        <v>8326978.3799999999</v>
      </c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3"/>
    </row>
    <row r="113" spans="1:194" ht="12" customHeight="1">
      <c r="A113" s="196" t="s">
        <v>210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7"/>
      <c r="BZ113" s="82"/>
      <c r="CA113" s="83"/>
      <c r="CB113" s="83"/>
      <c r="CC113" s="83"/>
      <c r="CD113" s="83"/>
      <c r="CE113" s="83"/>
      <c r="CF113" s="84"/>
      <c r="CG113" s="76"/>
      <c r="CH113" s="77"/>
      <c r="CI113" s="77"/>
      <c r="CJ113" s="77"/>
      <c r="CK113" s="77"/>
      <c r="CL113" s="77"/>
      <c r="CM113" s="77"/>
      <c r="CN113" s="77"/>
      <c r="CO113" s="77"/>
      <c r="CP113" s="77"/>
      <c r="CQ113" s="78"/>
      <c r="CR113" s="238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40"/>
      <c r="DJ113" s="238"/>
      <c r="DK113" s="239"/>
      <c r="DL113" s="239"/>
      <c r="DM113" s="239"/>
      <c r="DN113" s="239"/>
      <c r="DO113" s="239"/>
      <c r="DP113" s="239"/>
      <c r="DQ113" s="239"/>
      <c r="DR113" s="239"/>
      <c r="DS113" s="239"/>
      <c r="DT113" s="239"/>
      <c r="DU113" s="239"/>
      <c r="DV113" s="239"/>
      <c r="DW113" s="239"/>
      <c r="DX113" s="239"/>
      <c r="DY113" s="239"/>
      <c r="DZ113" s="239"/>
      <c r="EA113" s="240"/>
      <c r="EB113" s="238"/>
      <c r="EC113" s="239"/>
      <c r="ED113" s="239"/>
      <c r="EE113" s="239"/>
      <c r="EF113" s="239"/>
      <c r="EG113" s="239"/>
      <c r="EH113" s="239"/>
      <c r="EI113" s="239"/>
      <c r="EJ113" s="239"/>
      <c r="EK113" s="239"/>
      <c r="EL113" s="239"/>
      <c r="EM113" s="239"/>
      <c r="EN113" s="239"/>
      <c r="EO113" s="239"/>
      <c r="EP113" s="239"/>
      <c r="EQ113" s="239"/>
      <c r="ER113" s="239"/>
      <c r="ES113" s="240"/>
      <c r="ET113" s="244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6"/>
      <c r="FM113" s="230" t="s">
        <v>259</v>
      </c>
      <c r="FN113" s="230"/>
      <c r="FO113" s="230"/>
      <c r="FP113" s="230"/>
      <c r="FQ113" s="230"/>
      <c r="FR113" s="230"/>
      <c r="FS113" s="230"/>
      <c r="FT113" s="230"/>
      <c r="FU113" s="230"/>
      <c r="FV113" s="230"/>
      <c r="FW113" s="230"/>
      <c r="FX113" s="230"/>
      <c r="FY113" s="230"/>
      <c r="FZ113" s="230"/>
      <c r="GA113" s="230"/>
      <c r="GB113" s="230"/>
      <c r="GC113" s="230"/>
      <c r="GD113" s="230"/>
      <c r="GE113" s="230"/>
      <c r="GF113" s="230"/>
      <c r="GG113" s="230"/>
      <c r="GH113" s="230"/>
      <c r="GI113" s="230"/>
      <c r="GJ113" s="230"/>
      <c r="GK113" s="230"/>
      <c r="GL113" s="230"/>
    </row>
    <row r="114" spans="1:194" ht="15" customHeight="1">
      <c r="A114" s="135" t="s">
        <v>211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6"/>
      <c r="BZ114" s="65" t="s">
        <v>104</v>
      </c>
      <c r="CA114" s="66"/>
      <c r="CB114" s="66"/>
      <c r="CC114" s="66"/>
      <c r="CD114" s="66"/>
      <c r="CE114" s="66"/>
      <c r="CF114" s="66"/>
      <c r="CG114" s="97">
        <v>610</v>
      </c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250">
        <v>128302</v>
      </c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>
        <v>8381532.6900000004</v>
      </c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33">
        <f>SUM(CR114:ES114)</f>
        <v>8509834.6900000013</v>
      </c>
      <c r="EU114" s="233"/>
      <c r="EV114" s="233"/>
      <c r="EW114" s="233"/>
      <c r="EX114" s="233"/>
      <c r="EY114" s="233"/>
      <c r="EZ114" s="233"/>
      <c r="FA114" s="233"/>
      <c r="FB114" s="233"/>
      <c r="FC114" s="233"/>
      <c r="FD114" s="233"/>
      <c r="FE114" s="233"/>
      <c r="FF114" s="233"/>
      <c r="FG114" s="233"/>
      <c r="FH114" s="233"/>
      <c r="FI114" s="233"/>
      <c r="FJ114" s="233"/>
      <c r="FK114" s="234"/>
      <c r="FM114" s="230"/>
      <c r="FN114" s="230"/>
      <c r="FO114" s="230"/>
      <c r="FP114" s="230"/>
      <c r="FQ114" s="230"/>
      <c r="FR114" s="230"/>
      <c r="FS114" s="230"/>
      <c r="FT114" s="230"/>
      <c r="FU114" s="230"/>
      <c r="FV114" s="230"/>
      <c r="FW114" s="230"/>
      <c r="FX114" s="230"/>
      <c r="FY114" s="230"/>
      <c r="FZ114" s="230"/>
      <c r="GA114" s="230"/>
      <c r="GB114" s="230"/>
      <c r="GC114" s="230"/>
      <c r="GD114" s="230"/>
      <c r="GE114" s="230"/>
      <c r="GF114" s="230"/>
      <c r="GG114" s="230"/>
      <c r="GH114" s="230"/>
      <c r="GI114" s="230"/>
      <c r="GJ114" s="230"/>
      <c r="GK114" s="230"/>
      <c r="GL114" s="230"/>
    </row>
    <row r="115" spans="1:194" ht="15" customHeight="1">
      <c r="A115" s="126" t="s">
        <v>212</v>
      </c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6"/>
      <c r="BK115" s="126"/>
      <c r="BL115" s="126"/>
      <c r="BM115" s="126"/>
      <c r="BN115" s="126"/>
      <c r="BO115" s="126"/>
      <c r="BP115" s="126"/>
      <c r="BQ115" s="126"/>
      <c r="BR115" s="126"/>
      <c r="BS115" s="126"/>
      <c r="BT115" s="126"/>
      <c r="BU115" s="126"/>
      <c r="BV115" s="126"/>
      <c r="BW115" s="126"/>
      <c r="BX115" s="126"/>
      <c r="BY115" s="127"/>
      <c r="BZ115" s="65" t="s">
        <v>105</v>
      </c>
      <c r="CA115" s="66"/>
      <c r="CB115" s="66"/>
      <c r="CC115" s="66"/>
      <c r="CD115" s="66"/>
      <c r="CE115" s="66"/>
      <c r="CF115" s="66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233">
        <f>CR116-CR118</f>
        <v>0</v>
      </c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>
        <f>DJ116-DJ118</f>
        <v>0</v>
      </c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33"/>
      <c r="DW115" s="233"/>
      <c r="DX115" s="233"/>
      <c r="DY115" s="233"/>
      <c r="DZ115" s="233"/>
      <c r="EA115" s="233"/>
      <c r="EB115" s="233">
        <f>EB116-EB118</f>
        <v>0</v>
      </c>
      <c r="EC115" s="233"/>
      <c r="ED115" s="233"/>
      <c r="EE115" s="233"/>
      <c r="EF115" s="233"/>
      <c r="EG115" s="233"/>
      <c r="EH115" s="233"/>
      <c r="EI115" s="233"/>
      <c r="EJ115" s="233"/>
      <c r="EK115" s="233"/>
      <c r="EL115" s="233"/>
      <c r="EM115" s="233"/>
      <c r="EN115" s="233"/>
      <c r="EO115" s="233"/>
      <c r="EP115" s="233"/>
      <c r="EQ115" s="233"/>
      <c r="ER115" s="233"/>
      <c r="ES115" s="233"/>
      <c r="ET115" s="233">
        <f>SUM(CR115:ES115)</f>
        <v>0</v>
      </c>
      <c r="EU115" s="233"/>
      <c r="EV115" s="233"/>
      <c r="EW115" s="233"/>
      <c r="EX115" s="233"/>
      <c r="EY115" s="233"/>
      <c r="EZ115" s="233"/>
      <c r="FA115" s="233"/>
      <c r="FB115" s="233"/>
      <c r="FC115" s="233"/>
      <c r="FD115" s="233"/>
      <c r="FE115" s="233"/>
      <c r="FF115" s="233"/>
      <c r="FG115" s="233"/>
      <c r="FH115" s="233"/>
      <c r="FI115" s="233"/>
      <c r="FJ115" s="233"/>
      <c r="FK115" s="234"/>
      <c r="FM115" s="230"/>
      <c r="FN115" s="230"/>
      <c r="FO115" s="230"/>
      <c r="FP115" s="230"/>
      <c r="FQ115" s="230"/>
      <c r="FR115" s="230"/>
      <c r="FS115" s="230"/>
      <c r="FT115" s="230"/>
      <c r="FU115" s="230"/>
      <c r="FV115" s="230"/>
      <c r="FW115" s="230"/>
      <c r="FX115" s="230"/>
      <c r="FY115" s="230"/>
      <c r="FZ115" s="230"/>
      <c r="GA115" s="230"/>
      <c r="GB115" s="230"/>
      <c r="GC115" s="230"/>
      <c r="GD115" s="230"/>
      <c r="GE115" s="230"/>
      <c r="GF115" s="230"/>
      <c r="GG115" s="230"/>
      <c r="GH115" s="230"/>
      <c r="GI115" s="230"/>
      <c r="GJ115" s="230"/>
      <c r="GK115" s="230"/>
      <c r="GL115" s="230"/>
    </row>
    <row r="116" spans="1:194" ht="12" customHeight="1">
      <c r="A116" s="128" t="s">
        <v>23</v>
      </c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9"/>
      <c r="BZ116" s="79" t="s">
        <v>106</v>
      </c>
      <c r="CA116" s="80"/>
      <c r="CB116" s="80"/>
      <c r="CC116" s="80"/>
      <c r="CD116" s="80"/>
      <c r="CE116" s="80"/>
      <c r="CF116" s="81"/>
      <c r="CG116" s="73">
        <v>520</v>
      </c>
      <c r="CH116" s="74"/>
      <c r="CI116" s="74"/>
      <c r="CJ116" s="74"/>
      <c r="CK116" s="74"/>
      <c r="CL116" s="74"/>
      <c r="CM116" s="74"/>
      <c r="CN116" s="74"/>
      <c r="CO116" s="74"/>
      <c r="CP116" s="74"/>
      <c r="CQ116" s="75"/>
      <c r="CR116" s="235"/>
      <c r="CS116" s="236"/>
      <c r="CT116" s="236"/>
      <c r="CU116" s="236"/>
      <c r="CV116" s="236"/>
      <c r="CW116" s="236"/>
      <c r="CX116" s="236"/>
      <c r="CY116" s="236"/>
      <c r="CZ116" s="236"/>
      <c r="DA116" s="236"/>
      <c r="DB116" s="236"/>
      <c r="DC116" s="236"/>
      <c r="DD116" s="236"/>
      <c r="DE116" s="236"/>
      <c r="DF116" s="236"/>
      <c r="DG116" s="236"/>
      <c r="DH116" s="236"/>
      <c r="DI116" s="237"/>
      <c r="DJ116" s="235"/>
      <c r="DK116" s="236"/>
      <c r="DL116" s="236"/>
      <c r="DM116" s="236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6"/>
      <c r="DX116" s="236"/>
      <c r="DY116" s="236"/>
      <c r="DZ116" s="236"/>
      <c r="EA116" s="237"/>
      <c r="EB116" s="235"/>
      <c r="EC116" s="236"/>
      <c r="ED116" s="236"/>
      <c r="EE116" s="236"/>
      <c r="EF116" s="236"/>
      <c r="EG116" s="236"/>
      <c r="EH116" s="236"/>
      <c r="EI116" s="236"/>
      <c r="EJ116" s="236"/>
      <c r="EK116" s="236"/>
      <c r="EL116" s="236"/>
      <c r="EM116" s="236"/>
      <c r="EN116" s="236"/>
      <c r="EO116" s="236"/>
      <c r="EP116" s="236"/>
      <c r="EQ116" s="236"/>
      <c r="ER116" s="236"/>
      <c r="ES116" s="237"/>
      <c r="ET116" s="241">
        <f>SUM(CR116:ES117)</f>
        <v>0</v>
      </c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3"/>
    </row>
    <row r="117" spans="1:194" ht="12" customHeight="1">
      <c r="A117" s="209" t="s">
        <v>213</v>
      </c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10"/>
      <c r="BZ117" s="82"/>
      <c r="CA117" s="83"/>
      <c r="CB117" s="83"/>
      <c r="CC117" s="83"/>
      <c r="CD117" s="83"/>
      <c r="CE117" s="83"/>
      <c r="CF117" s="84"/>
      <c r="CG117" s="76"/>
      <c r="CH117" s="77"/>
      <c r="CI117" s="77"/>
      <c r="CJ117" s="77"/>
      <c r="CK117" s="77"/>
      <c r="CL117" s="77"/>
      <c r="CM117" s="77"/>
      <c r="CN117" s="77"/>
      <c r="CO117" s="77"/>
      <c r="CP117" s="77"/>
      <c r="CQ117" s="78"/>
      <c r="CR117" s="238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40"/>
      <c r="DJ117" s="238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40"/>
      <c r="EB117" s="238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40"/>
      <c r="ET117" s="244"/>
      <c r="EU117" s="245"/>
      <c r="EV117" s="245"/>
      <c r="EW117" s="245"/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6"/>
    </row>
    <row r="118" spans="1:194" ht="15" customHeight="1">
      <c r="A118" s="211" t="s">
        <v>214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2"/>
      <c r="BZ118" s="65" t="s">
        <v>107</v>
      </c>
      <c r="CA118" s="66"/>
      <c r="CB118" s="66"/>
      <c r="CC118" s="66"/>
      <c r="CD118" s="66"/>
      <c r="CE118" s="66"/>
      <c r="CF118" s="66"/>
      <c r="CG118" s="97">
        <v>620</v>
      </c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250"/>
      <c r="CS118" s="250"/>
      <c r="CT118" s="250"/>
      <c r="CU118" s="250"/>
      <c r="CV118" s="250"/>
      <c r="CW118" s="250"/>
      <c r="CX118" s="250"/>
      <c r="CY118" s="250"/>
      <c r="CZ118" s="250"/>
      <c r="DA118" s="250"/>
      <c r="DB118" s="250"/>
      <c r="DC118" s="250"/>
      <c r="DD118" s="250"/>
      <c r="DE118" s="250"/>
      <c r="DF118" s="250"/>
      <c r="DG118" s="250"/>
      <c r="DH118" s="250"/>
      <c r="DI118" s="250"/>
      <c r="DJ118" s="250"/>
      <c r="DK118" s="250"/>
      <c r="DL118" s="250"/>
      <c r="DM118" s="250"/>
      <c r="DN118" s="250"/>
      <c r="DO118" s="250"/>
      <c r="DP118" s="250"/>
      <c r="DQ118" s="250"/>
      <c r="DR118" s="250"/>
      <c r="DS118" s="250"/>
      <c r="DT118" s="250"/>
      <c r="DU118" s="250"/>
      <c r="DV118" s="250"/>
      <c r="DW118" s="250"/>
      <c r="DX118" s="250"/>
      <c r="DY118" s="250"/>
      <c r="DZ118" s="250"/>
      <c r="EA118" s="250"/>
      <c r="EB118" s="250"/>
      <c r="EC118" s="250"/>
      <c r="ED118" s="250"/>
      <c r="EE118" s="250"/>
      <c r="EF118" s="250"/>
      <c r="EG118" s="250"/>
      <c r="EH118" s="250"/>
      <c r="EI118" s="250"/>
      <c r="EJ118" s="250"/>
      <c r="EK118" s="250"/>
      <c r="EL118" s="250"/>
      <c r="EM118" s="250"/>
      <c r="EN118" s="250"/>
      <c r="EO118" s="250"/>
      <c r="EP118" s="250"/>
      <c r="EQ118" s="250"/>
      <c r="ER118" s="250"/>
      <c r="ES118" s="250"/>
      <c r="ET118" s="233">
        <f>SUM(CR118:ES118)</f>
        <v>0</v>
      </c>
      <c r="EU118" s="233"/>
      <c r="EV118" s="233"/>
      <c r="EW118" s="233"/>
      <c r="EX118" s="233"/>
      <c r="EY118" s="233"/>
      <c r="EZ118" s="233"/>
      <c r="FA118" s="233"/>
      <c r="FB118" s="233"/>
      <c r="FC118" s="233"/>
      <c r="FD118" s="233"/>
      <c r="FE118" s="233"/>
      <c r="FF118" s="233"/>
      <c r="FG118" s="233"/>
      <c r="FH118" s="233"/>
      <c r="FI118" s="233"/>
      <c r="FJ118" s="233"/>
      <c r="FK118" s="234"/>
    </row>
    <row r="119" spans="1:194" ht="15" customHeight="1">
      <c r="A119" s="126" t="s">
        <v>96</v>
      </c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K119" s="126"/>
      <c r="BL119" s="126"/>
      <c r="BM119" s="126"/>
      <c r="BN119" s="126"/>
      <c r="BO119" s="126"/>
      <c r="BP119" s="126"/>
      <c r="BQ119" s="126"/>
      <c r="BR119" s="126"/>
      <c r="BS119" s="126"/>
      <c r="BT119" s="126"/>
      <c r="BU119" s="126"/>
      <c r="BV119" s="126"/>
      <c r="BW119" s="126"/>
      <c r="BX119" s="126"/>
      <c r="BY119" s="127"/>
      <c r="BZ119" s="65" t="s">
        <v>108</v>
      </c>
      <c r="CA119" s="66"/>
      <c r="CB119" s="66"/>
      <c r="CC119" s="66"/>
      <c r="CD119" s="66"/>
      <c r="CE119" s="66"/>
      <c r="CF119" s="66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233">
        <f>CR120-CR122</f>
        <v>0</v>
      </c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>
        <f>DJ120-DJ122</f>
        <v>0</v>
      </c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>
        <f>EB120-EB122</f>
        <v>0</v>
      </c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>
        <f>SUM(CR119:ES119)</f>
        <v>0</v>
      </c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4"/>
    </row>
    <row r="120" spans="1:194" ht="12" customHeight="1">
      <c r="A120" s="128" t="s">
        <v>23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9"/>
      <c r="BZ120" s="79" t="s">
        <v>109</v>
      </c>
      <c r="CA120" s="80"/>
      <c r="CB120" s="80"/>
      <c r="CC120" s="80"/>
      <c r="CD120" s="80"/>
      <c r="CE120" s="80"/>
      <c r="CF120" s="81"/>
      <c r="CG120" s="73">
        <v>530</v>
      </c>
      <c r="CH120" s="74"/>
      <c r="CI120" s="74"/>
      <c r="CJ120" s="74"/>
      <c r="CK120" s="74"/>
      <c r="CL120" s="74"/>
      <c r="CM120" s="74"/>
      <c r="CN120" s="74"/>
      <c r="CO120" s="74"/>
      <c r="CP120" s="74"/>
      <c r="CQ120" s="75"/>
      <c r="CR120" s="235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7"/>
      <c r="DJ120" s="235"/>
      <c r="DK120" s="236"/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36"/>
      <c r="DX120" s="236"/>
      <c r="DY120" s="236"/>
      <c r="DZ120" s="236"/>
      <c r="EA120" s="237"/>
      <c r="EB120" s="235"/>
      <c r="EC120" s="236"/>
      <c r="ED120" s="236"/>
      <c r="EE120" s="236"/>
      <c r="EF120" s="236"/>
      <c r="EG120" s="236"/>
      <c r="EH120" s="236"/>
      <c r="EI120" s="236"/>
      <c r="EJ120" s="236"/>
      <c r="EK120" s="236"/>
      <c r="EL120" s="236"/>
      <c r="EM120" s="236"/>
      <c r="EN120" s="236"/>
      <c r="EO120" s="236"/>
      <c r="EP120" s="236"/>
      <c r="EQ120" s="236"/>
      <c r="ER120" s="236"/>
      <c r="ES120" s="237"/>
      <c r="ET120" s="241">
        <f>SUM(CR120:ES121)</f>
        <v>0</v>
      </c>
      <c r="EU120" s="242"/>
      <c r="EV120" s="242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242"/>
      <c r="FJ120" s="242"/>
      <c r="FK120" s="243"/>
    </row>
    <row r="121" spans="1:194" ht="12" customHeight="1">
      <c r="A121" s="196" t="s">
        <v>99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7"/>
      <c r="BZ121" s="82"/>
      <c r="CA121" s="83"/>
      <c r="CB121" s="83"/>
      <c r="CC121" s="83"/>
      <c r="CD121" s="83"/>
      <c r="CE121" s="83"/>
      <c r="CF121" s="84"/>
      <c r="CG121" s="76"/>
      <c r="CH121" s="77"/>
      <c r="CI121" s="77"/>
      <c r="CJ121" s="77"/>
      <c r="CK121" s="77"/>
      <c r="CL121" s="77"/>
      <c r="CM121" s="77"/>
      <c r="CN121" s="77"/>
      <c r="CO121" s="77"/>
      <c r="CP121" s="77"/>
      <c r="CQ121" s="78"/>
      <c r="CR121" s="238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0"/>
      <c r="DJ121" s="238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40"/>
      <c r="EB121" s="238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40"/>
      <c r="ET121" s="244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6"/>
    </row>
    <row r="122" spans="1:194" ht="15" customHeight="1">
      <c r="A122" s="135" t="s">
        <v>100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6"/>
      <c r="BZ122" s="65" t="s">
        <v>110</v>
      </c>
      <c r="CA122" s="66"/>
      <c r="CB122" s="66"/>
      <c r="CC122" s="66"/>
      <c r="CD122" s="66"/>
      <c r="CE122" s="66"/>
      <c r="CF122" s="66"/>
      <c r="CG122" s="97">
        <v>630</v>
      </c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250"/>
      <c r="CS122" s="250"/>
      <c r="CT122" s="250"/>
      <c r="CU122" s="250"/>
      <c r="CV122" s="250"/>
      <c r="CW122" s="250"/>
      <c r="CX122" s="250"/>
      <c r="CY122" s="250"/>
      <c r="CZ122" s="250"/>
      <c r="DA122" s="250"/>
      <c r="DB122" s="250"/>
      <c r="DC122" s="250"/>
      <c r="DD122" s="250"/>
      <c r="DE122" s="250"/>
      <c r="DF122" s="250"/>
      <c r="DG122" s="250"/>
      <c r="DH122" s="250"/>
      <c r="DI122" s="250"/>
      <c r="DJ122" s="250"/>
      <c r="DK122" s="250"/>
      <c r="DL122" s="250"/>
      <c r="DM122" s="250"/>
      <c r="DN122" s="250"/>
      <c r="DO122" s="250"/>
      <c r="DP122" s="250"/>
      <c r="DQ122" s="250"/>
      <c r="DR122" s="250"/>
      <c r="DS122" s="250"/>
      <c r="DT122" s="250"/>
      <c r="DU122" s="250"/>
      <c r="DV122" s="250"/>
      <c r="DW122" s="250"/>
      <c r="DX122" s="250"/>
      <c r="DY122" s="250"/>
      <c r="DZ122" s="250"/>
      <c r="EA122" s="250"/>
      <c r="EB122" s="250"/>
      <c r="EC122" s="250"/>
      <c r="ED122" s="250"/>
      <c r="EE122" s="250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33">
        <f>SUM(CR122:ES122)</f>
        <v>0</v>
      </c>
      <c r="EU122" s="233"/>
      <c r="EV122" s="233"/>
      <c r="EW122" s="233"/>
      <c r="EX122" s="233"/>
      <c r="EY122" s="233"/>
      <c r="EZ122" s="233"/>
      <c r="FA122" s="233"/>
      <c r="FB122" s="233"/>
      <c r="FC122" s="233"/>
      <c r="FD122" s="233"/>
      <c r="FE122" s="233"/>
      <c r="FF122" s="233"/>
      <c r="FG122" s="233"/>
      <c r="FH122" s="233"/>
      <c r="FI122" s="233"/>
      <c r="FJ122" s="233"/>
      <c r="FK122" s="234"/>
    </row>
    <row r="123" spans="1:194" ht="15" customHeight="1">
      <c r="A123" s="126" t="s">
        <v>215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  <c r="BI123" s="126"/>
      <c r="BJ123" s="126"/>
      <c r="BK123" s="126"/>
      <c r="BL123" s="126"/>
      <c r="BM123" s="126"/>
      <c r="BN123" s="126"/>
      <c r="BO123" s="126"/>
      <c r="BP123" s="126"/>
      <c r="BQ123" s="126"/>
      <c r="BR123" s="126"/>
      <c r="BS123" s="126"/>
      <c r="BT123" s="126"/>
      <c r="BU123" s="126"/>
      <c r="BV123" s="126"/>
      <c r="BW123" s="126"/>
      <c r="BX123" s="126"/>
      <c r="BY123" s="127"/>
      <c r="BZ123" s="65" t="s">
        <v>111</v>
      </c>
      <c r="CA123" s="66"/>
      <c r="CB123" s="66"/>
      <c r="CC123" s="66"/>
      <c r="CD123" s="66"/>
      <c r="CE123" s="66"/>
      <c r="CF123" s="66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233">
        <f>CR124-CR126</f>
        <v>0</v>
      </c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>
        <f>DJ124-DJ126</f>
        <v>0</v>
      </c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33"/>
      <c r="DX123" s="233"/>
      <c r="DY123" s="233"/>
      <c r="DZ123" s="233"/>
      <c r="EA123" s="233"/>
      <c r="EB123" s="233">
        <f>EB124-EB126</f>
        <v>0</v>
      </c>
      <c r="EC123" s="233"/>
      <c r="ED123" s="233"/>
      <c r="EE123" s="233"/>
      <c r="EF123" s="233"/>
      <c r="EG123" s="233"/>
      <c r="EH123" s="233"/>
      <c r="EI123" s="233"/>
      <c r="EJ123" s="233"/>
      <c r="EK123" s="233"/>
      <c r="EL123" s="233"/>
      <c r="EM123" s="233"/>
      <c r="EN123" s="233"/>
      <c r="EO123" s="233"/>
      <c r="EP123" s="233"/>
      <c r="EQ123" s="233"/>
      <c r="ER123" s="233"/>
      <c r="ES123" s="233"/>
      <c r="ET123" s="233">
        <f>SUM(CR123:ES123)</f>
        <v>0</v>
      </c>
      <c r="EU123" s="233"/>
      <c r="EV123" s="233"/>
      <c r="EW123" s="233"/>
      <c r="EX123" s="233"/>
      <c r="EY123" s="233"/>
      <c r="EZ123" s="233"/>
      <c r="FA123" s="233"/>
      <c r="FB123" s="233"/>
      <c r="FC123" s="233"/>
      <c r="FD123" s="233"/>
      <c r="FE123" s="233"/>
      <c r="FF123" s="233"/>
      <c r="FG123" s="233"/>
      <c r="FH123" s="233"/>
      <c r="FI123" s="233"/>
      <c r="FJ123" s="233"/>
      <c r="FK123" s="234"/>
    </row>
    <row r="124" spans="1:194" ht="12" customHeight="1">
      <c r="A124" s="128" t="s">
        <v>23</v>
      </c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9"/>
      <c r="BZ124" s="79" t="s">
        <v>112</v>
      </c>
      <c r="CA124" s="80"/>
      <c r="CB124" s="80"/>
      <c r="CC124" s="80"/>
      <c r="CD124" s="80"/>
      <c r="CE124" s="80"/>
      <c r="CF124" s="81"/>
      <c r="CG124" s="73">
        <v>540</v>
      </c>
      <c r="CH124" s="74"/>
      <c r="CI124" s="74"/>
      <c r="CJ124" s="74"/>
      <c r="CK124" s="74"/>
      <c r="CL124" s="74"/>
      <c r="CM124" s="74"/>
      <c r="CN124" s="74"/>
      <c r="CO124" s="74"/>
      <c r="CP124" s="74"/>
      <c r="CQ124" s="75"/>
      <c r="CR124" s="235"/>
      <c r="CS124" s="236"/>
      <c r="CT124" s="236"/>
      <c r="CU124" s="236"/>
      <c r="CV124" s="236"/>
      <c r="CW124" s="236"/>
      <c r="CX124" s="236"/>
      <c r="CY124" s="236"/>
      <c r="CZ124" s="236"/>
      <c r="DA124" s="236"/>
      <c r="DB124" s="236"/>
      <c r="DC124" s="236"/>
      <c r="DD124" s="236"/>
      <c r="DE124" s="236"/>
      <c r="DF124" s="236"/>
      <c r="DG124" s="236"/>
      <c r="DH124" s="236"/>
      <c r="DI124" s="237"/>
      <c r="DJ124" s="235"/>
      <c r="DK124" s="236"/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6"/>
      <c r="DX124" s="236"/>
      <c r="DY124" s="236"/>
      <c r="DZ124" s="236"/>
      <c r="EA124" s="237"/>
      <c r="EB124" s="235"/>
      <c r="EC124" s="236"/>
      <c r="ED124" s="236"/>
      <c r="EE124" s="236"/>
      <c r="EF124" s="236"/>
      <c r="EG124" s="236"/>
      <c r="EH124" s="236"/>
      <c r="EI124" s="236"/>
      <c r="EJ124" s="236"/>
      <c r="EK124" s="236"/>
      <c r="EL124" s="236"/>
      <c r="EM124" s="236"/>
      <c r="EN124" s="236"/>
      <c r="EO124" s="236"/>
      <c r="EP124" s="236"/>
      <c r="EQ124" s="236"/>
      <c r="ER124" s="236"/>
      <c r="ES124" s="237"/>
      <c r="ET124" s="241">
        <f>SUM(CR124:ES125)</f>
        <v>0</v>
      </c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242"/>
      <c r="FJ124" s="242"/>
      <c r="FK124" s="243"/>
    </row>
    <row r="125" spans="1:194" ht="12" customHeight="1">
      <c r="A125" s="196" t="s">
        <v>216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7"/>
      <c r="BZ125" s="82"/>
      <c r="CA125" s="83"/>
      <c r="CB125" s="83"/>
      <c r="CC125" s="83"/>
      <c r="CD125" s="83"/>
      <c r="CE125" s="83"/>
      <c r="CF125" s="84"/>
      <c r="CG125" s="76"/>
      <c r="CH125" s="77"/>
      <c r="CI125" s="77"/>
      <c r="CJ125" s="77"/>
      <c r="CK125" s="77"/>
      <c r="CL125" s="77"/>
      <c r="CM125" s="77"/>
      <c r="CN125" s="77"/>
      <c r="CO125" s="77"/>
      <c r="CP125" s="77"/>
      <c r="CQ125" s="78"/>
      <c r="CR125" s="238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40"/>
      <c r="DJ125" s="238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40"/>
      <c r="EB125" s="238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40"/>
      <c r="ET125" s="244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6"/>
    </row>
    <row r="126" spans="1:194" ht="15" customHeight="1">
      <c r="A126" s="135" t="s">
        <v>217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6"/>
      <c r="BZ126" s="65" t="s">
        <v>113</v>
      </c>
      <c r="CA126" s="66"/>
      <c r="CB126" s="66"/>
      <c r="CC126" s="66"/>
      <c r="CD126" s="66"/>
      <c r="CE126" s="66"/>
      <c r="CF126" s="66"/>
      <c r="CG126" s="97">
        <v>640</v>
      </c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33">
        <f>SUM(CR126:ES126)</f>
        <v>0</v>
      </c>
      <c r="EU126" s="233"/>
      <c r="EV126" s="233"/>
      <c r="EW126" s="233"/>
      <c r="EX126" s="233"/>
      <c r="EY126" s="233"/>
      <c r="EZ126" s="233"/>
      <c r="FA126" s="233"/>
      <c r="FB126" s="233"/>
      <c r="FC126" s="233"/>
      <c r="FD126" s="233"/>
      <c r="FE126" s="233"/>
      <c r="FF126" s="233"/>
      <c r="FG126" s="233"/>
      <c r="FH126" s="233"/>
      <c r="FI126" s="233"/>
      <c r="FJ126" s="233"/>
      <c r="FK126" s="234"/>
    </row>
    <row r="127" spans="1:194" ht="15" customHeight="1">
      <c r="A127" s="126" t="s">
        <v>97</v>
      </c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K127" s="126"/>
      <c r="BL127" s="126"/>
      <c r="BM127" s="126"/>
      <c r="BN127" s="126"/>
      <c r="BO127" s="126"/>
      <c r="BP127" s="126"/>
      <c r="BQ127" s="126"/>
      <c r="BR127" s="126"/>
      <c r="BS127" s="126"/>
      <c r="BT127" s="126"/>
      <c r="BU127" s="126"/>
      <c r="BV127" s="126"/>
      <c r="BW127" s="126"/>
      <c r="BX127" s="126"/>
      <c r="BY127" s="127"/>
      <c r="BZ127" s="65" t="s">
        <v>114</v>
      </c>
      <c r="CA127" s="66"/>
      <c r="CB127" s="66"/>
      <c r="CC127" s="66"/>
      <c r="CD127" s="66"/>
      <c r="CE127" s="66"/>
      <c r="CF127" s="66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233">
        <f>CR128-CR130</f>
        <v>0</v>
      </c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>
        <f>DJ128-DJ130</f>
        <v>0</v>
      </c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33"/>
      <c r="DX127" s="233"/>
      <c r="DY127" s="233"/>
      <c r="DZ127" s="233"/>
      <c r="EA127" s="233"/>
      <c r="EB127" s="233">
        <f>EB128-EB130</f>
        <v>0</v>
      </c>
      <c r="EC127" s="233"/>
      <c r="ED127" s="233"/>
      <c r="EE127" s="233"/>
      <c r="EF127" s="233"/>
      <c r="EG127" s="233"/>
      <c r="EH127" s="233"/>
      <c r="EI127" s="233"/>
      <c r="EJ127" s="233"/>
      <c r="EK127" s="233"/>
      <c r="EL127" s="233"/>
      <c r="EM127" s="233"/>
      <c r="EN127" s="233"/>
      <c r="EO127" s="233"/>
      <c r="EP127" s="233"/>
      <c r="EQ127" s="233"/>
      <c r="ER127" s="233"/>
      <c r="ES127" s="233"/>
      <c r="ET127" s="233">
        <f>SUM(CR127:ES127)</f>
        <v>0</v>
      </c>
      <c r="EU127" s="233"/>
      <c r="EV127" s="233"/>
      <c r="EW127" s="233"/>
      <c r="EX127" s="233"/>
      <c r="EY127" s="233"/>
      <c r="EZ127" s="233"/>
      <c r="FA127" s="233"/>
      <c r="FB127" s="233"/>
      <c r="FC127" s="233"/>
      <c r="FD127" s="233"/>
      <c r="FE127" s="233"/>
      <c r="FF127" s="233"/>
      <c r="FG127" s="233"/>
      <c r="FH127" s="233"/>
      <c r="FI127" s="233"/>
      <c r="FJ127" s="233"/>
      <c r="FK127" s="234"/>
    </row>
    <row r="128" spans="1:194" ht="12" customHeight="1">
      <c r="A128" s="128" t="s">
        <v>23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9"/>
      <c r="BZ128" s="79" t="s">
        <v>115</v>
      </c>
      <c r="CA128" s="80"/>
      <c r="CB128" s="80"/>
      <c r="CC128" s="80"/>
      <c r="CD128" s="80"/>
      <c r="CE128" s="80"/>
      <c r="CF128" s="81"/>
      <c r="CG128" s="73">
        <v>550</v>
      </c>
      <c r="CH128" s="74"/>
      <c r="CI128" s="74"/>
      <c r="CJ128" s="74"/>
      <c r="CK128" s="74"/>
      <c r="CL128" s="74"/>
      <c r="CM128" s="74"/>
      <c r="CN128" s="74"/>
      <c r="CO128" s="74"/>
      <c r="CP128" s="74"/>
      <c r="CQ128" s="75"/>
      <c r="CR128" s="235"/>
      <c r="CS128" s="236"/>
      <c r="CT128" s="236"/>
      <c r="CU128" s="236"/>
      <c r="CV128" s="236"/>
      <c r="CW128" s="236"/>
      <c r="CX128" s="236"/>
      <c r="CY128" s="236"/>
      <c r="CZ128" s="236"/>
      <c r="DA128" s="236"/>
      <c r="DB128" s="236"/>
      <c r="DC128" s="236"/>
      <c r="DD128" s="236"/>
      <c r="DE128" s="236"/>
      <c r="DF128" s="236"/>
      <c r="DG128" s="236"/>
      <c r="DH128" s="236"/>
      <c r="DI128" s="237"/>
      <c r="DJ128" s="235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36"/>
      <c r="DX128" s="236"/>
      <c r="DY128" s="236"/>
      <c r="DZ128" s="236"/>
      <c r="EA128" s="237"/>
      <c r="EB128" s="235"/>
      <c r="EC128" s="236"/>
      <c r="ED128" s="236"/>
      <c r="EE128" s="236"/>
      <c r="EF128" s="236"/>
      <c r="EG128" s="236"/>
      <c r="EH128" s="236"/>
      <c r="EI128" s="236"/>
      <c r="EJ128" s="236"/>
      <c r="EK128" s="236"/>
      <c r="EL128" s="236"/>
      <c r="EM128" s="236"/>
      <c r="EN128" s="236"/>
      <c r="EO128" s="236"/>
      <c r="EP128" s="236"/>
      <c r="EQ128" s="236"/>
      <c r="ER128" s="236"/>
      <c r="ES128" s="237"/>
      <c r="ET128" s="241">
        <f>SUM(CR128:ES129)</f>
        <v>0</v>
      </c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242"/>
      <c r="FJ128" s="242"/>
      <c r="FK128" s="243"/>
    </row>
    <row r="129" spans="1:194" ht="12" customHeight="1">
      <c r="A129" s="196" t="s">
        <v>218</v>
      </c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7"/>
      <c r="BZ129" s="82"/>
      <c r="CA129" s="83"/>
      <c r="CB129" s="83"/>
      <c r="CC129" s="83"/>
      <c r="CD129" s="83"/>
      <c r="CE129" s="83"/>
      <c r="CF129" s="84"/>
      <c r="CG129" s="76"/>
      <c r="CH129" s="77"/>
      <c r="CI129" s="77"/>
      <c r="CJ129" s="77"/>
      <c r="CK129" s="77"/>
      <c r="CL129" s="77"/>
      <c r="CM129" s="77"/>
      <c r="CN129" s="77"/>
      <c r="CO129" s="77"/>
      <c r="CP129" s="77"/>
      <c r="CQ129" s="78"/>
      <c r="CR129" s="238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40"/>
      <c r="DJ129" s="238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40"/>
      <c r="EB129" s="238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40"/>
      <c r="ET129" s="244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245"/>
      <c r="FF129" s="245"/>
      <c r="FG129" s="245"/>
      <c r="FH129" s="245"/>
      <c r="FI129" s="245"/>
      <c r="FJ129" s="245"/>
      <c r="FK129" s="246"/>
    </row>
    <row r="130" spans="1:194" ht="15" customHeight="1">
      <c r="A130" s="135" t="s">
        <v>219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6"/>
      <c r="BZ130" s="65" t="s">
        <v>116</v>
      </c>
      <c r="CA130" s="66"/>
      <c r="CB130" s="66"/>
      <c r="CC130" s="66"/>
      <c r="CD130" s="66"/>
      <c r="CE130" s="66"/>
      <c r="CF130" s="66"/>
      <c r="CG130" s="97">
        <v>650</v>
      </c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33">
        <f>SUM(CR130:ES130)</f>
        <v>0</v>
      </c>
      <c r="EU130" s="233"/>
      <c r="EV130" s="233"/>
      <c r="EW130" s="233"/>
      <c r="EX130" s="233"/>
      <c r="EY130" s="233"/>
      <c r="EZ130" s="233"/>
      <c r="FA130" s="233"/>
      <c r="FB130" s="233"/>
      <c r="FC130" s="233"/>
      <c r="FD130" s="233"/>
      <c r="FE130" s="233"/>
      <c r="FF130" s="233"/>
      <c r="FG130" s="233"/>
      <c r="FH130" s="233"/>
      <c r="FI130" s="233"/>
      <c r="FJ130" s="233"/>
      <c r="FK130" s="234"/>
      <c r="FM130" s="228" t="s">
        <v>256</v>
      </c>
      <c r="FN130" s="228"/>
      <c r="FO130" s="228"/>
      <c r="FP130" s="228"/>
      <c r="FQ130" s="228"/>
      <c r="FR130" s="228"/>
      <c r="FS130" s="228"/>
      <c r="FT130" s="228"/>
      <c r="FU130" s="228"/>
      <c r="FV130" s="228"/>
      <c r="FW130" s="228"/>
      <c r="FX130" s="228"/>
      <c r="FY130" s="228"/>
      <c r="FZ130" s="228"/>
      <c r="GA130" s="228"/>
      <c r="GC130" s="228" t="s">
        <v>257</v>
      </c>
      <c r="GD130" s="228"/>
      <c r="GE130" s="228"/>
      <c r="GF130" s="228"/>
      <c r="GG130" s="228"/>
      <c r="GH130" s="228"/>
      <c r="GI130" s="228"/>
      <c r="GJ130" s="228"/>
      <c r="GK130" s="228"/>
      <c r="GL130" s="228"/>
    </row>
    <row r="131" spans="1:194" ht="24" customHeight="1">
      <c r="A131" s="126" t="s">
        <v>220</v>
      </c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K131" s="126"/>
      <c r="BL131" s="126"/>
      <c r="BM131" s="126"/>
      <c r="BN131" s="126"/>
      <c r="BO131" s="126"/>
      <c r="BP131" s="126"/>
      <c r="BQ131" s="126"/>
      <c r="BR131" s="126"/>
      <c r="BS131" s="126"/>
      <c r="BT131" s="126"/>
      <c r="BU131" s="126"/>
      <c r="BV131" s="126"/>
      <c r="BW131" s="126"/>
      <c r="BX131" s="126"/>
      <c r="BY131" s="127"/>
      <c r="BZ131" s="65" t="s">
        <v>117</v>
      </c>
      <c r="CA131" s="66"/>
      <c r="CB131" s="66"/>
      <c r="CC131" s="66"/>
      <c r="CD131" s="66"/>
      <c r="CE131" s="66"/>
      <c r="CF131" s="66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233">
        <f>CR132-CR134</f>
        <v>-217211</v>
      </c>
      <c r="CS131" s="233"/>
      <c r="CT131" s="233"/>
      <c r="CU131" s="233"/>
      <c r="CV131" s="233"/>
      <c r="CW131" s="233"/>
      <c r="CX131" s="233"/>
      <c r="CY131" s="233"/>
      <c r="CZ131" s="233"/>
      <c r="DA131" s="233"/>
      <c r="DB131" s="233"/>
      <c r="DC131" s="233"/>
      <c r="DD131" s="233"/>
      <c r="DE131" s="233"/>
      <c r="DF131" s="233"/>
      <c r="DG131" s="233"/>
      <c r="DH131" s="233"/>
      <c r="DI131" s="233"/>
      <c r="DJ131" s="233">
        <f>DJ132-DJ134</f>
        <v>-4378082.3000000007</v>
      </c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33"/>
      <c r="DX131" s="233"/>
      <c r="DY131" s="233"/>
      <c r="DZ131" s="233"/>
      <c r="EA131" s="233"/>
      <c r="EB131" s="233">
        <f>EB132-EB134</f>
        <v>0</v>
      </c>
      <c r="EC131" s="233"/>
      <c r="ED131" s="233"/>
      <c r="EE131" s="233"/>
      <c r="EF131" s="233"/>
      <c r="EG131" s="233"/>
      <c r="EH131" s="233"/>
      <c r="EI131" s="233"/>
      <c r="EJ131" s="233"/>
      <c r="EK131" s="233"/>
      <c r="EL131" s="233"/>
      <c r="EM131" s="233"/>
      <c r="EN131" s="233"/>
      <c r="EO131" s="233"/>
      <c r="EP131" s="233"/>
      <c r="EQ131" s="233"/>
      <c r="ER131" s="233"/>
      <c r="ES131" s="233"/>
      <c r="ET131" s="233">
        <f>SUM(CR131:ES131)</f>
        <v>-4595293.3000000007</v>
      </c>
      <c r="EU131" s="233"/>
      <c r="EV131" s="233"/>
      <c r="EW131" s="233"/>
      <c r="EX131" s="233"/>
      <c r="EY131" s="233"/>
      <c r="EZ131" s="233"/>
      <c r="FA131" s="233"/>
      <c r="FB131" s="233"/>
      <c r="FC131" s="233"/>
      <c r="FD131" s="233"/>
      <c r="FE131" s="233"/>
      <c r="FF131" s="233"/>
      <c r="FG131" s="233"/>
      <c r="FH131" s="233"/>
      <c r="FI131" s="233"/>
      <c r="FJ131" s="233"/>
      <c r="FK131" s="234"/>
      <c r="FM131" s="229"/>
      <c r="FN131" s="229"/>
      <c r="FO131" s="229"/>
      <c r="FP131" s="229"/>
      <c r="FQ131" s="229"/>
      <c r="FR131" s="229"/>
      <c r="FS131" s="229"/>
      <c r="FT131" s="229"/>
      <c r="FU131" s="229"/>
      <c r="FV131" s="229"/>
      <c r="FW131" s="229"/>
      <c r="FX131" s="229"/>
      <c r="FY131" s="229"/>
      <c r="FZ131" s="229"/>
      <c r="GA131" s="229"/>
      <c r="GB131" s="229"/>
      <c r="GC131" s="229"/>
      <c r="GD131" s="229"/>
      <c r="GE131" s="229"/>
      <c r="GF131" s="229"/>
      <c r="GG131" s="229"/>
      <c r="GH131" s="229"/>
      <c r="GI131" s="229"/>
      <c r="GJ131" s="229"/>
      <c r="GK131" s="229"/>
      <c r="GL131" s="229"/>
    </row>
    <row r="132" spans="1:194" ht="12" customHeight="1">
      <c r="A132" s="128" t="s">
        <v>23</v>
      </c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9"/>
      <c r="BZ132" s="79" t="s">
        <v>118</v>
      </c>
      <c r="CA132" s="80"/>
      <c r="CB132" s="80"/>
      <c r="CC132" s="80"/>
      <c r="CD132" s="80"/>
      <c r="CE132" s="80"/>
      <c r="CF132" s="81"/>
      <c r="CG132" s="73">
        <v>560</v>
      </c>
      <c r="CH132" s="74"/>
      <c r="CI132" s="74"/>
      <c r="CJ132" s="74"/>
      <c r="CK132" s="74"/>
      <c r="CL132" s="74"/>
      <c r="CM132" s="74"/>
      <c r="CN132" s="74"/>
      <c r="CO132" s="74"/>
      <c r="CP132" s="74"/>
      <c r="CQ132" s="75"/>
      <c r="CR132" s="235">
        <v>251204</v>
      </c>
      <c r="CS132" s="236"/>
      <c r="CT132" s="236"/>
      <c r="CU132" s="236"/>
      <c r="CV132" s="236"/>
      <c r="CW132" s="236"/>
      <c r="CX132" s="236"/>
      <c r="CY132" s="236"/>
      <c r="CZ132" s="236"/>
      <c r="DA132" s="236"/>
      <c r="DB132" s="236"/>
      <c r="DC132" s="236"/>
      <c r="DD132" s="236"/>
      <c r="DE132" s="236"/>
      <c r="DF132" s="236"/>
      <c r="DG132" s="236"/>
      <c r="DH132" s="236"/>
      <c r="DI132" s="237"/>
      <c r="DJ132" s="235">
        <v>8402394.1699999999</v>
      </c>
      <c r="DK132" s="236"/>
      <c r="DL132" s="236"/>
      <c r="DM132" s="236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6"/>
      <c r="DX132" s="236"/>
      <c r="DY132" s="236"/>
      <c r="DZ132" s="236"/>
      <c r="EA132" s="237"/>
      <c r="EB132" s="235"/>
      <c r="EC132" s="236"/>
      <c r="ED132" s="236"/>
      <c r="EE132" s="236"/>
      <c r="EF132" s="236"/>
      <c r="EG132" s="236"/>
      <c r="EH132" s="236"/>
      <c r="EI132" s="236"/>
      <c r="EJ132" s="236"/>
      <c r="EK132" s="236"/>
      <c r="EL132" s="236"/>
      <c r="EM132" s="236"/>
      <c r="EN132" s="236"/>
      <c r="EO132" s="236"/>
      <c r="EP132" s="236"/>
      <c r="EQ132" s="236"/>
      <c r="ER132" s="236"/>
      <c r="ES132" s="237"/>
      <c r="ET132" s="241">
        <f>SUM(CR132:ES133)</f>
        <v>8653598.1699999999</v>
      </c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3"/>
    </row>
    <row r="133" spans="1:194" ht="12" customHeight="1">
      <c r="A133" s="196" t="s">
        <v>221</v>
      </c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7"/>
      <c r="BZ133" s="82"/>
      <c r="CA133" s="83"/>
      <c r="CB133" s="83"/>
      <c r="CC133" s="83"/>
      <c r="CD133" s="83"/>
      <c r="CE133" s="83"/>
      <c r="CF133" s="84"/>
      <c r="CG133" s="76"/>
      <c r="CH133" s="77"/>
      <c r="CI133" s="77"/>
      <c r="CJ133" s="77"/>
      <c r="CK133" s="77"/>
      <c r="CL133" s="77"/>
      <c r="CM133" s="77"/>
      <c r="CN133" s="77"/>
      <c r="CO133" s="77"/>
      <c r="CP133" s="77"/>
      <c r="CQ133" s="78"/>
      <c r="CR133" s="238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40"/>
      <c r="DJ133" s="238"/>
      <c r="DK133" s="239"/>
      <c r="DL133" s="239"/>
      <c r="DM133" s="239"/>
      <c r="DN133" s="239"/>
      <c r="DO133" s="239"/>
      <c r="DP133" s="239"/>
      <c r="DQ133" s="239"/>
      <c r="DR133" s="239"/>
      <c r="DS133" s="239"/>
      <c r="DT133" s="239"/>
      <c r="DU133" s="239"/>
      <c r="DV133" s="239"/>
      <c r="DW133" s="239"/>
      <c r="DX133" s="239"/>
      <c r="DY133" s="239"/>
      <c r="DZ133" s="239"/>
      <c r="EA133" s="240"/>
      <c r="EB133" s="238"/>
      <c r="EC133" s="239"/>
      <c r="ED133" s="239"/>
      <c r="EE133" s="239"/>
      <c r="EF133" s="239"/>
      <c r="EG133" s="239"/>
      <c r="EH133" s="239"/>
      <c r="EI133" s="239"/>
      <c r="EJ133" s="239"/>
      <c r="EK133" s="239"/>
      <c r="EL133" s="239"/>
      <c r="EM133" s="239"/>
      <c r="EN133" s="239"/>
      <c r="EO133" s="239"/>
      <c r="EP133" s="239"/>
      <c r="EQ133" s="239"/>
      <c r="ER133" s="239"/>
      <c r="ES133" s="240"/>
      <c r="ET133" s="244"/>
      <c r="EU133" s="245"/>
      <c r="EV133" s="245"/>
      <c r="EW133" s="245"/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6"/>
    </row>
    <row r="134" spans="1:194" ht="15" customHeight="1">
      <c r="A134" s="135" t="s">
        <v>222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6"/>
      <c r="BZ134" s="65" t="s">
        <v>119</v>
      </c>
      <c r="CA134" s="66"/>
      <c r="CB134" s="66"/>
      <c r="CC134" s="66"/>
      <c r="CD134" s="66"/>
      <c r="CE134" s="66"/>
      <c r="CF134" s="66"/>
      <c r="CG134" s="97">
        <v>660</v>
      </c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250">
        <v>468415</v>
      </c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>
        <v>12780476.470000001</v>
      </c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  <c r="DV134" s="250"/>
      <c r="DW134" s="250"/>
      <c r="DX134" s="250"/>
      <c r="DY134" s="250"/>
      <c r="DZ134" s="250"/>
      <c r="EA134" s="250"/>
      <c r="EB134" s="250"/>
      <c r="EC134" s="250"/>
      <c r="ED134" s="250"/>
      <c r="EE134" s="250"/>
      <c r="EF134" s="250"/>
      <c r="EG134" s="250"/>
      <c r="EH134" s="250"/>
      <c r="EI134" s="250"/>
      <c r="EJ134" s="250"/>
      <c r="EK134" s="250"/>
      <c r="EL134" s="250"/>
      <c r="EM134" s="250"/>
      <c r="EN134" s="250"/>
      <c r="EO134" s="250"/>
      <c r="EP134" s="250"/>
      <c r="EQ134" s="250"/>
      <c r="ER134" s="250"/>
      <c r="ES134" s="250"/>
      <c r="ET134" s="233">
        <f>SUM(CR134:ES134)</f>
        <v>13248891.470000001</v>
      </c>
      <c r="EU134" s="233"/>
      <c r="EV134" s="233"/>
      <c r="EW134" s="233"/>
      <c r="EX134" s="233"/>
      <c r="EY134" s="233"/>
      <c r="EZ134" s="233"/>
      <c r="FA134" s="233"/>
      <c r="FB134" s="233"/>
      <c r="FC134" s="233"/>
      <c r="FD134" s="233"/>
      <c r="FE134" s="233"/>
      <c r="FF134" s="233"/>
      <c r="FG134" s="233"/>
      <c r="FH134" s="233"/>
      <c r="FI134" s="233"/>
      <c r="FJ134" s="233"/>
      <c r="FK134" s="234"/>
    </row>
    <row r="135" spans="1:194" ht="15" customHeight="1">
      <c r="FG135" s="42"/>
      <c r="FH135" s="42"/>
      <c r="FI135" s="42"/>
      <c r="FJ135" s="42"/>
      <c r="FK135" s="41" t="s">
        <v>165</v>
      </c>
    </row>
    <row r="136" spans="1:194" s="12" customFormat="1" ht="33" customHeight="1">
      <c r="A136" s="161" t="s">
        <v>136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 t="s">
        <v>137</v>
      </c>
      <c r="CA136" s="123"/>
      <c r="CB136" s="123"/>
      <c r="CC136" s="123"/>
      <c r="CD136" s="123"/>
      <c r="CE136" s="123"/>
      <c r="CF136" s="123"/>
      <c r="CG136" s="123" t="s">
        <v>173</v>
      </c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253" t="s">
        <v>174</v>
      </c>
      <c r="CS136" s="253"/>
      <c r="CT136" s="253"/>
      <c r="CU136" s="253"/>
      <c r="CV136" s="253"/>
      <c r="CW136" s="253"/>
      <c r="CX136" s="253"/>
      <c r="CY136" s="253"/>
      <c r="CZ136" s="253"/>
      <c r="DA136" s="253"/>
      <c r="DB136" s="253"/>
      <c r="DC136" s="253"/>
      <c r="DD136" s="253"/>
      <c r="DE136" s="253"/>
      <c r="DF136" s="253"/>
      <c r="DG136" s="253"/>
      <c r="DH136" s="253"/>
      <c r="DI136" s="253"/>
      <c r="DJ136" s="253" t="s">
        <v>175</v>
      </c>
      <c r="DK136" s="253"/>
      <c r="DL136" s="253"/>
      <c r="DM136" s="253"/>
      <c r="DN136" s="253"/>
      <c r="DO136" s="253"/>
      <c r="DP136" s="253"/>
      <c r="DQ136" s="253"/>
      <c r="DR136" s="253"/>
      <c r="DS136" s="253"/>
      <c r="DT136" s="253"/>
      <c r="DU136" s="253"/>
      <c r="DV136" s="253"/>
      <c r="DW136" s="253"/>
      <c r="DX136" s="253"/>
      <c r="DY136" s="253"/>
      <c r="DZ136" s="253"/>
      <c r="EA136" s="253"/>
      <c r="EB136" s="253" t="s">
        <v>2</v>
      </c>
      <c r="EC136" s="253"/>
      <c r="ED136" s="253"/>
      <c r="EE136" s="253"/>
      <c r="EF136" s="253"/>
      <c r="EG136" s="253"/>
      <c r="EH136" s="253"/>
      <c r="EI136" s="253"/>
      <c r="EJ136" s="253"/>
      <c r="EK136" s="253"/>
      <c r="EL136" s="253"/>
      <c r="EM136" s="253"/>
      <c r="EN136" s="253"/>
      <c r="EO136" s="253"/>
      <c r="EP136" s="253"/>
      <c r="EQ136" s="253"/>
      <c r="ER136" s="253"/>
      <c r="ES136" s="253"/>
      <c r="ET136" s="253" t="s">
        <v>1</v>
      </c>
      <c r="EU136" s="253"/>
      <c r="EV136" s="253"/>
      <c r="EW136" s="253"/>
      <c r="EX136" s="253"/>
      <c r="EY136" s="253"/>
      <c r="EZ136" s="253"/>
      <c r="FA136" s="253"/>
      <c r="FB136" s="253"/>
      <c r="FC136" s="253"/>
      <c r="FD136" s="253"/>
      <c r="FE136" s="253"/>
      <c r="FF136" s="253"/>
      <c r="FG136" s="253"/>
      <c r="FH136" s="253"/>
      <c r="FI136" s="253"/>
      <c r="FJ136" s="253"/>
      <c r="FK136" s="256"/>
      <c r="FL136" s="39"/>
      <c r="FM136" s="39"/>
      <c r="FN136" s="39"/>
    </row>
    <row r="137" spans="1:194" ht="12.75" customHeight="1" thickBot="1">
      <c r="A137" s="118">
        <v>1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119">
        <v>2</v>
      </c>
      <c r="CA137" s="119"/>
      <c r="CB137" s="119"/>
      <c r="CC137" s="119"/>
      <c r="CD137" s="119"/>
      <c r="CE137" s="119"/>
      <c r="CF137" s="119"/>
      <c r="CG137" s="119">
        <v>3</v>
      </c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  <c r="CR137" s="293">
        <v>4</v>
      </c>
      <c r="CS137" s="293"/>
      <c r="CT137" s="293"/>
      <c r="CU137" s="293"/>
      <c r="CV137" s="293"/>
      <c r="CW137" s="293"/>
      <c r="CX137" s="293"/>
      <c r="CY137" s="293"/>
      <c r="CZ137" s="293"/>
      <c r="DA137" s="293"/>
      <c r="DB137" s="293"/>
      <c r="DC137" s="293"/>
      <c r="DD137" s="293"/>
      <c r="DE137" s="293"/>
      <c r="DF137" s="293"/>
      <c r="DG137" s="293"/>
      <c r="DH137" s="293"/>
      <c r="DI137" s="293"/>
      <c r="DJ137" s="293">
        <v>5</v>
      </c>
      <c r="DK137" s="293"/>
      <c r="DL137" s="293"/>
      <c r="DM137" s="293"/>
      <c r="DN137" s="293"/>
      <c r="DO137" s="293"/>
      <c r="DP137" s="293"/>
      <c r="DQ137" s="293"/>
      <c r="DR137" s="293"/>
      <c r="DS137" s="293"/>
      <c r="DT137" s="293"/>
      <c r="DU137" s="293"/>
      <c r="DV137" s="293"/>
      <c r="DW137" s="293"/>
      <c r="DX137" s="293"/>
      <c r="DY137" s="293"/>
      <c r="DZ137" s="293"/>
      <c r="EA137" s="293"/>
      <c r="EB137" s="293">
        <v>6</v>
      </c>
      <c r="EC137" s="293"/>
      <c r="ED137" s="293"/>
      <c r="EE137" s="293"/>
      <c r="EF137" s="293"/>
      <c r="EG137" s="293"/>
      <c r="EH137" s="293"/>
      <c r="EI137" s="293"/>
      <c r="EJ137" s="293"/>
      <c r="EK137" s="293"/>
      <c r="EL137" s="293"/>
      <c r="EM137" s="293"/>
      <c r="EN137" s="293"/>
      <c r="EO137" s="293"/>
      <c r="EP137" s="293"/>
      <c r="EQ137" s="293"/>
      <c r="ER137" s="293"/>
      <c r="ES137" s="293"/>
      <c r="ET137" s="293">
        <v>7</v>
      </c>
      <c r="EU137" s="293"/>
      <c r="EV137" s="293"/>
      <c r="EW137" s="293"/>
      <c r="EX137" s="293"/>
      <c r="EY137" s="293"/>
      <c r="EZ137" s="293"/>
      <c r="FA137" s="293"/>
      <c r="FB137" s="293"/>
      <c r="FC137" s="293"/>
      <c r="FD137" s="293"/>
      <c r="FE137" s="293"/>
      <c r="FF137" s="293"/>
      <c r="FG137" s="293"/>
      <c r="FH137" s="293"/>
      <c r="FI137" s="293"/>
      <c r="FJ137" s="293"/>
      <c r="FK137" s="297"/>
    </row>
    <row r="138" spans="1:194" ht="15" customHeight="1">
      <c r="A138" s="215" t="s">
        <v>143</v>
      </c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6"/>
      <c r="BZ138" s="138" t="s">
        <v>122</v>
      </c>
      <c r="CA138" s="139"/>
      <c r="CB138" s="139"/>
      <c r="CC138" s="139"/>
      <c r="CD138" s="139"/>
      <c r="CE138" s="139"/>
      <c r="CF138" s="139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254">
        <f>CR139+CR143+CR147</f>
        <v>100</v>
      </c>
      <c r="CS138" s="254"/>
      <c r="CT138" s="254"/>
      <c r="CU138" s="254"/>
      <c r="CV138" s="254"/>
      <c r="CW138" s="254"/>
      <c r="CX138" s="254"/>
      <c r="CY138" s="254"/>
      <c r="CZ138" s="254"/>
      <c r="DA138" s="254"/>
      <c r="DB138" s="254"/>
      <c r="DC138" s="254"/>
      <c r="DD138" s="254"/>
      <c r="DE138" s="254"/>
      <c r="DF138" s="254"/>
      <c r="DG138" s="254"/>
      <c r="DH138" s="254"/>
      <c r="DI138" s="254"/>
      <c r="DJ138" s="254">
        <f>DJ139+DJ143+DJ147</f>
        <v>-149001.8599999994</v>
      </c>
      <c r="DK138" s="254"/>
      <c r="DL138" s="254"/>
      <c r="DM138" s="254"/>
      <c r="DN138" s="254"/>
      <c r="DO138" s="254"/>
      <c r="DP138" s="254"/>
      <c r="DQ138" s="254"/>
      <c r="DR138" s="254"/>
      <c r="DS138" s="254"/>
      <c r="DT138" s="254"/>
      <c r="DU138" s="254"/>
      <c r="DV138" s="254"/>
      <c r="DW138" s="254"/>
      <c r="DX138" s="254"/>
      <c r="DY138" s="254"/>
      <c r="DZ138" s="254"/>
      <c r="EA138" s="254"/>
      <c r="EB138" s="254">
        <f>EB139+EB143+EB147</f>
        <v>0</v>
      </c>
      <c r="EC138" s="254"/>
      <c r="ED138" s="254"/>
      <c r="EE138" s="254"/>
      <c r="EF138" s="254"/>
      <c r="EG138" s="254"/>
      <c r="EH138" s="254"/>
      <c r="EI138" s="254"/>
      <c r="EJ138" s="254"/>
      <c r="EK138" s="254"/>
      <c r="EL138" s="254"/>
      <c r="EM138" s="254"/>
      <c r="EN138" s="254"/>
      <c r="EO138" s="254"/>
      <c r="EP138" s="254"/>
      <c r="EQ138" s="254"/>
      <c r="ER138" s="254"/>
      <c r="ES138" s="254"/>
      <c r="ET138" s="254">
        <f>SUM(CR138:ES138)</f>
        <v>-148901.8599999994</v>
      </c>
      <c r="EU138" s="254"/>
      <c r="EV138" s="254"/>
      <c r="EW138" s="254"/>
      <c r="EX138" s="254"/>
      <c r="EY138" s="254"/>
      <c r="EZ138" s="254"/>
      <c r="FA138" s="254"/>
      <c r="FB138" s="254"/>
      <c r="FC138" s="254"/>
      <c r="FD138" s="254"/>
      <c r="FE138" s="254"/>
      <c r="FF138" s="254"/>
      <c r="FG138" s="254"/>
      <c r="FH138" s="254"/>
      <c r="FI138" s="254"/>
      <c r="FJ138" s="254"/>
      <c r="FK138" s="270"/>
    </row>
    <row r="139" spans="1:194" ht="26.25" customHeight="1">
      <c r="A139" s="126" t="s">
        <v>223</v>
      </c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6"/>
      <c r="BS139" s="126"/>
      <c r="BT139" s="126"/>
      <c r="BU139" s="126"/>
      <c r="BV139" s="126"/>
      <c r="BW139" s="126"/>
      <c r="BX139" s="126"/>
      <c r="BY139" s="127"/>
      <c r="BZ139" s="65" t="s">
        <v>123</v>
      </c>
      <c r="CA139" s="66"/>
      <c r="CB139" s="66"/>
      <c r="CC139" s="66"/>
      <c r="CD139" s="66"/>
      <c r="CE139" s="66"/>
      <c r="CF139" s="66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233">
        <f>CR140-CR142</f>
        <v>0</v>
      </c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>
        <f>DJ140-DJ142</f>
        <v>0</v>
      </c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33"/>
      <c r="DW139" s="233"/>
      <c r="DX139" s="233"/>
      <c r="DY139" s="233"/>
      <c r="DZ139" s="233"/>
      <c r="EA139" s="233"/>
      <c r="EB139" s="233">
        <f>EB140-EB142</f>
        <v>0</v>
      </c>
      <c r="EC139" s="233"/>
      <c r="ED139" s="233"/>
      <c r="EE139" s="233"/>
      <c r="EF139" s="233"/>
      <c r="EG139" s="233"/>
      <c r="EH139" s="233"/>
      <c r="EI139" s="233"/>
      <c r="EJ139" s="233"/>
      <c r="EK139" s="233"/>
      <c r="EL139" s="233"/>
      <c r="EM139" s="233"/>
      <c r="EN139" s="233"/>
      <c r="EO139" s="233"/>
      <c r="EP139" s="233"/>
      <c r="EQ139" s="233"/>
      <c r="ER139" s="233"/>
      <c r="ES139" s="233"/>
      <c r="ET139" s="233">
        <f>SUM(CR139:ES139)</f>
        <v>0</v>
      </c>
      <c r="EU139" s="233"/>
      <c r="EV139" s="233"/>
      <c r="EW139" s="233"/>
      <c r="EX139" s="233"/>
      <c r="EY139" s="233"/>
      <c r="EZ139" s="233"/>
      <c r="FA139" s="233"/>
      <c r="FB139" s="233"/>
      <c r="FC139" s="233"/>
      <c r="FD139" s="233"/>
      <c r="FE139" s="233"/>
      <c r="FF139" s="233"/>
      <c r="FG139" s="233"/>
      <c r="FH139" s="233"/>
      <c r="FI139" s="233"/>
      <c r="FJ139" s="233"/>
      <c r="FK139" s="234"/>
    </row>
    <row r="140" spans="1:194" ht="12" customHeight="1">
      <c r="A140" s="128" t="s">
        <v>23</v>
      </c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9"/>
      <c r="BZ140" s="79" t="s">
        <v>124</v>
      </c>
      <c r="CA140" s="80"/>
      <c r="CB140" s="80"/>
      <c r="CC140" s="80"/>
      <c r="CD140" s="80"/>
      <c r="CE140" s="80"/>
      <c r="CF140" s="81"/>
      <c r="CG140" s="73">
        <v>710</v>
      </c>
      <c r="CH140" s="74"/>
      <c r="CI140" s="74"/>
      <c r="CJ140" s="74"/>
      <c r="CK140" s="74"/>
      <c r="CL140" s="74"/>
      <c r="CM140" s="74"/>
      <c r="CN140" s="74"/>
      <c r="CO140" s="74"/>
      <c r="CP140" s="74"/>
      <c r="CQ140" s="75"/>
      <c r="CR140" s="235"/>
      <c r="CS140" s="236"/>
      <c r="CT140" s="236"/>
      <c r="CU140" s="236"/>
      <c r="CV140" s="236"/>
      <c r="CW140" s="236"/>
      <c r="CX140" s="236"/>
      <c r="CY140" s="236"/>
      <c r="CZ140" s="236"/>
      <c r="DA140" s="236"/>
      <c r="DB140" s="236"/>
      <c r="DC140" s="236"/>
      <c r="DD140" s="236"/>
      <c r="DE140" s="236"/>
      <c r="DF140" s="236"/>
      <c r="DG140" s="236"/>
      <c r="DH140" s="236"/>
      <c r="DI140" s="237"/>
      <c r="DJ140" s="235"/>
      <c r="DK140" s="236"/>
      <c r="DL140" s="236"/>
      <c r="DM140" s="236"/>
      <c r="DN140" s="236"/>
      <c r="DO140" s="236"/>
      <c r="DP140" s="236"/>
      <c r="DQ140" s="236"/>
      <c r="DR140" s="236"/>
      <c r="DS140" s="236"/>
      <c r="DT140" s="236"/>
      <c r="DU140" s="236"/>
      <c r="DV140" s="236"/>
      <c r="DW140" s="236"/>
      <c r="DX140" s="236"/>
      <c r="DY140" s="236"/>
      <c r="DZ140" s="236"/>
      <c r="EA140" s="237"/>
      <c r="EB140" s="235"/>
      <c r="EC140" s="236"/>
      <c r="ED140" s="236"/>
      <c r="EE140" s="236"/>
      <c r="EF140" s="236"/>
      <c r="EG140" s="236"/>
      <c r="EH140" s="236"/>
      <c r="EI140" s="236"/>
      <c r="EJ140" s="236"/>
      <c r="EK140" s="236"/>
      <c r="EL140" s="236"/>
      <c r="EM140" s="236"/>
      <c r="EN140" s="236"/>
      <c r="EO140" s="236"/>
      <c r="EP140" s="236"/>
      <c r="EQ140" s="236"/>
      <c r="ER140" s="236"/>
      <c r="ES140" s="237"/>
      <c r="ET140" s="241">
        <f>SUM(CR140:ES141)</f>
        <v>0</v>
      </c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3"/>
    </row>
    <row r="141" spans="1:194" ht="12" customHeight="1">
      <c r="A141" s="196" t="s">
        <v>224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7"/>
      <c r="BZ141" s="82"/>
      <c r="CA141" s="83"/>
      <c r="CB141" s="83"/>
      <c r="CC141" s="83"/>
      <c r="CD141" s="83"/>
      <c r="CE141" s="83"/>
      <c r="CF141" s="84"/>
      <c r="CG141" s="76"/>
      <c r="CH141" s="77"/>
      <c r="CI141" s="77"/>
      <c r="CJ141" s="77"/>
      <c r="CK141" s="77"/>
      <c r="CL141" s="77"/>
      <c r="CM141" s="77"/>
      <c r="CN141" s="77"/>
      <c r="CO141" s="77"/>
      <c r="CP141" s="77"/>
      <c r="CQ141" s="78"/>
      <c r="CR141" s="238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40"/>
      <c r="DJ141" s="238"/>
      <c r="DK141" s="239"/>
      <c r="DL141" s="239"/>
      <c r="DM141" s="239"/>
      <c r="DN141" s="239"/>
      <c r="DO141" s="239"/>
      <c r="DP141" s="239"/>
      <c r="DQ141" s="239"/>
      <c r="DR141" s="239"/>
      <c r="DS141" s="239"/>
      <c r="DT141" s="239"/>
      <c r="DU141" s="239"/>
      <c r="DV141" s="239"/>
      <c r="DW141" s="239"/>
      <c r="DX141" s="239"/>
      <c r="DY141" s="239"/>
      <c r="DZ141" s="239"/>
      <c r="EA141" s="240"/>
      <c r="EB141" s="238"/>
      <c r="EC141" s="239"/>
      <c r="ED141" s="239"/>
      <c r="EE141" s="239"/>
      <c r="EF141" s="239"/>
      <c r="EG141" s="239"/>
      <c r="EH141" s="239"/>
      <c r="EI141" s="239"/>
      <c r="EJ141" s="239"/>
      <c r="EK141" s="239"/>
      <c r="EL141" s="239"/>
      <c r="EM141" s="239"/>
      <c r="EN141" s="239"/>
      <c r="EO141" s="239"/>
      <c r="EP141" s="239"/>
      <c r="EQ141" s="239"/>
      <c r="ER141" s="239"/>
      <c r="ES141" s="240"/>
      <c r="ET141" s="244"/>
      <c r="EU141" s="245"/>
      <c r="EV141" s="245"/>
      <c r="EW141" s="245"/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6"/>
    </row>
    <row r="142" spans="1:194" ht="15" customHeight="1">
      <c r="A142" s="135" t="s">
        <v>225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6"/>
      <c r="BZ142" s="65" t="s">
        <v>125</v>
      </c>
      <c r="CA142" s="66"/>
      <c r="CB142" s="66"/>
      <c r="CC142" s="66"/>
      <c r="CD142" s="66"/>
      <c r="CE142" s="66"/>
      <c r="CF142" s="66"/>
      <c r="CG142" s="97">
        <v>810</v>
      </c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  <c r="DV142" s="250"/>
      <c r="DW142" s="250"/>
      <c r="DX142" s="250"/>
      <c r="DY142" s="250"/>
      <c r="DZ142" s="250"/>
      <c r="EA142" s="250"/>
      <c r="EB142" s="250"/>
      <c r="EC142" s="250"/>
      <c r="ED142" s="250"/>
      <c r="EE142" s="250"/>
      <c r="EF142" s="250"/>
      <c r="EG142" s="250"/>
      <c r="EH142" s="250"/>
      <c r="EI142" s="250"/>
      <c r="EJ142" s="250"/>
      <c r="EK142" s="250"/>
      <c r="EL142" s="250"/>
      <c r="EM142" s="250"/>
      <c r="EN142" s="250"/>
      <c r="EO142" s="250"/>
      <c r="EP142" s="250"/>
      <c r="EQ142" s="250"/>
      <c r="ER142" s="250"/>
      <c r="ES142" s="250"/>
      <c r="ET142" s="233">
        <f>SUM(CR142:ES142)</f>
        <v>0</v>
      </c>
      <c r="EU142" s="233"/>
      <c r="EV142" s="233"/>
      <c r="EW142" s="233"/>
      <c r="EX142" s="233"/>
      <c r="EY142" s="233"/>
      <c r="EZ142" s="233"/>
      <c r="FA142" s="233"/>
      <c r="FB142" s="233"/>
      <c r="FC142" s="233"/>
      <c r="FD142" s="233"/>
      <c r="FE142" s="233"/>
      <c r="FF142" s="233"/>
      <c r="FG142" s="233"/>
      <c r="FH142" s="233"/>
      <c r="FI142" s="233"/>
      <c r="FJ142" s="233"/>
      <c r="FK142" s="234"/>
    </row>
    <row r="143" spans="1:194" ht="25.5" customHeight="1">
      <c r="A143" s="126" t="s">
        <v>226</v>
      </c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  <c r="BI143" s="126"/>
      <c r="BJ143" s="126"/>
      <c r="BK143" s="126"/>
      <c r="BL143" s="126"/>
      <c r="BM143" s="126"/>
      <c r="BN143" s="126"/>
      <c r="BO143" s="126"/>
      <c r="BP143" s="126"/>
      <c r="BQ143" s="126"/>
      <c r="BR143" s="126"/>
      <c r="BS143" s="126"/>
      <c r="BT143" s="126"/>
      <c r="BU143" s="126"/>
      <c r="BV143" s="126"/>
      <c r="BW143" s="126"/>
      <c r="BX143" s="126"/>
      <c r="BY143" s="127"/>
      <c r="BZ143" s="65" t="s">
        <v>126</v>
      </c>
      <c r="CA143" s="66"/>
      <c r="CB143" s="66"/>
      <c r="CC143" s="66"/>
      <c r="CD143" s="66"/>
      <c r="CE143" s="66"/>
      <c r="CF143" s="66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233">
        <f>CR144-CR146</f>
        <v>0</v>
      </c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>
        <f>DJ144-DJ146</f>
        <v>0</v>
      </c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33"/>
      <c r="DX143" s="233"/>
      <c r="DY143" s="233"/>
      <c r="DZ143" s="233"/>
      <c r="EA143" s="233"/>
      <c r="EB143" s="233">
        <f>EB144-EB146</f>
        <v>0</v>
      </c>
      <c r="EC143" s="233"/>
      <c r="ED143" s="233"/>
      <c r="EE143" s="233"/>
      <c r="EF143" s="233"/>
      <c r="EG143" s="233"/>
      <c r="EH143" s="233"/>
      <c r="EI143" s="233"/>
      <c r="EJ143" s="233"/>
      <c r="EK143" s="233"/>
      <c r="EL143" s="233"/>
      <c r="EM143" s="233"/>
      <c r="EN143" s="233"/>
      <c r="EO143" s="233"/>
      <c r="EP143" s="233"/>
      <c r="EQ143" s="233"/>
      <c r="ER143" s="233"/>
      <c r="ES143" s="233"/>
      <c r="ET143" s="233">
        <f>SUM(CR143:ES143)</f>
        <v>0</v>
      </c>
      <c r="EU143" s="233"/>
      <c r="EV143" s="233"/>
      <c r="EW143" s="233"/>
      <c r="EX143" s="233"/>
      <c r="EY143" s="233"/>
      <c r="EZ143" s="233"/>
      <c r="FA143" s="233"/>
      <c r="FB143" s="233"/>
      <c r="FC143" s="233"/>
      <c r="FD143" s="233"/>
      <c r="FE143" s="233"/>
      <c r="FF143" s="233"/>
      <c r="FG143" s="233"/>
      <c r="FH143" s="233"/>
      <c r="FI143" s="233"/>
      <c r="FJ143" s="233"/>
      <c r="FK143" s="234"/>
    </row>
    <row r="144" spans="1:194" ht="12" customHeight="1">
      <c r="A144" s="128" t="s">
        <v>23</v>
      </c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9"/>
      <c r="BZ144" s="79" t="s">
        <v>127</v>
      </c>
      <c r="CA144" s="80"/>
      <c r="CB144" s="80"/>
      <c r="CC144" s="80"/>
      <c r="CD144" s="80"/>
      <c r="CE144" s="80"/>
      <c r="CF144" s="81"/>
      <c r="CG144" s="73">
        <v>720</v>
      </c>
      <c r="CH144" s="74"/>
      <c r="CI144" s="74"/>
      <c r="CJ144" s="74"/>
      <c r="CK144" s="74"/>
      <c r="CL144" s="74"/>
      <c r="CM144" s="74"/>
      <c r="CN144" s="74"/>
      <c r="CO144" s="74"/>
      <c r="CP144" s="74"/>
      <c r="CQ144" s="75"/>
      <c r="CR144" s="235"/>
      <c r="CS144" s="236"/>
      <c r="CT144" s="236"/>
      <c r="CU144" s="236"/>
      <c r="CV144" s="236"/>
      <c r="CW144" s="236"/>
      <c r="CX144" s="236"/>
      <c r="CY144" s="236"/>
      <c r="CZ144" s="236"/>
      <c r="DA144" s="236"/>
      <c r="DB144" s="236"/>
      <c r="DC144" s="236"/>
      <c r="DD144" s="236"/>
      <c r="DE144" s="236"/>
      <c r="DF144" s="236"/>
      <c r="DG144" s="236"/>
      <c r="DH144" s="236"/>
      <c r="DI144" s="237"/>
      <c r="DJ144" s="235"/>
      <c r="DK144" s="236"/>
      <c r="DL144" s="236"/>
      <c r="DM144" s="236"/>
      <c r="DN144" s="236"/>
      <c r="DO144" s="236"/>
      <c r="DP144" s="236"/>
      <c r="DQ144" s="236"/>
      <c r="DR144" s="236"/>
      <c r="DS144" s="236"/>
      <c r="DT144" s="236"/>
      <c r="DU144" s="236"/>
      <c r="DV144" s="236"/>
      <c r="DW144" s="236"/>
      <c r="DX144" s="236"/>
      <c r="DY144" s="236"/>
      <c r="DZ144" s="236"/>
      <c r="EA144" s="237"/>
      <c r="EB144" s="235"/>
      <c r="EC144" s="236"/>
      <c r="ED144" s="236"/>
      <c r="EE144" s="236"/>
      <c r="EF144" s="236"/>
      <c r="EG144" s="236"/>
      <c r="EH144" s="236"/>
      <c r="EI144" s="236"/>
      <c r="EJ144" s="236"/>
      <c r="EK144" s="236"/>
      <c r="EL144" s="236"/>
      <c r="EM144" s="236"/>
      <c r="EN144" s="236"/>
      <c r="EO144" s="236"/>
      <c r="EP144" s="236"/>
      <c r="EQ144" s="236"/>
      <c r="ER144" s="236"/>
      <c r="ES144" s="237"/>
      <c r="ET144" s="241">
        <f>SUM(CR144:ES145)</f>
        <v>0</v>
      </c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3"/>
    </row>
    <row r="145" spans="1:203" ht="12" customHeight="1">
      <c r="A145" s="196" t="s">
        <v>239</v>
      </c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7"/>
      <c r="BZ145" s="82"/>
      <c r="CA145" s="83"/>
      <c r="CB145" s="83"/>
      <c r="CC145" s="83"/>
      <c r="CD145" s="83"/>
      <c r="CE145" s="83"/>
      <c r="CF145" s="84"/>
      <c r="CG145" s="76"/>
      <c r="CH145" s="77"/>
      <c r="CI145" s="77"/>
      <c r="CJ145" s="77"/>
      <c r="CK145" s="77"/>
      <c r="CL145" s="77"/>
      <c r="CM145" s="77"/>
      <c r="CN145" s="77"/>
      <c r="CO145" s="77"/>
      <c r="CP145" s="77"/>
      <c r="CQ145" s="78"/>
      <c r="CR145" s="238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40"/>
      <c r="DJ145" s="238"/>
      <c r="DK145" s="239"/>
      <c r="DL145" s="239"/>
      <c r="DM145" s="239"/>
      <c r="DN145" s="239"/>
      <c r="DO145" s="239"/>
      <c r="DP145" s="239"/>
      <c r="DQ145" s="239"/>
      <c r="DR145" s="239"/>
      <c r="DS145" s="239"/>
      <c r="DT145" s="239"/>
      <c r="DU145" s="239"/>
      <c r="DV145" s="239"/>
      <c r="DW145" s="239"/>
      <c r="DX145" s="239"/>
      <c r="DY145" s="239"/>
      <c r="DZ145" s="239"/>
      <c r="EA145" s="240"/>
      <c r="EB145" s="238"/>
      <c r="EC145" s="239"/>
      <c r="ED145" s="239"/>
      <c r="EE145" s="239"/>
      <c r="EF145" s="239"/>
      <c r="EG145" s="239"/>
      <c r="EH145" s="239"/>
      <c r="EI145" s="239"/>
      <c r="EJ145" s="239"/>
      <c r="EK145" s="239"/>
      <c r="EL145" s="239"/>
      <c r="EM145" s="239"/>
      <c r="EN145" s="239"/>
      <c r="EO145" s="239"/>
      <c r="EP145" s="239"/>
      <c r="EQ145" s="239"/>
      <c r="ER145" s="239"/>
      <c r="ES145" s="240"/>
      <c r="ET145" s="244"/>
      <c r="EU145" s="245"/>
      <c r="EV145" s="245"/>
      <c r="EW145" s="245"/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6"/>
    </row>
    <row r="146" spans="1:203" ht="15" customHeight="1">
      <c r="A146" s="135" t="s">
        <v>227</v>
      </c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6"/>
      <c r="BZ146" s="65" t="s">
        <v>128</v>
      </c>
      <c r="CA146" s="66"/>
      <c r="CB146" s="66"/>
      <c r="CC146" s="66"/>
      <c r="CD146" s="66"/>
      <c r="CE146" s="66"/>
      <c r="CF146" s="66"/>
      <c r="CG146" s="97">
        <v>820</v>
      </c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  <c r="DV146" s="250"/>
      <c r="DW146" s="250"/>
      <c r="DX146" s="250"/>
      <c r="DY146" s="250"/>
      <c r="DZ146" s="250"/>
      <c r="EA146" s="250"/>
      <c r="EB146" s="250"/>
      <c r="EC146" s="250"/>
      <c r="ED146" s="250"/>
      <c r="EE146" s="250"/>
      <c r="EF146" s="250"/>
      <c r="EG146" s="250"/>
      <c r="EH146" s="250"/>
      <c r="EI146" s="250"/>
      <c r="EJ146" s="250"/>
      <c r="EK146" s="250"/>
      <c r="EL146" s="250"/>
      <c r="EM146" s="250"/>
      <c r="EN146" s="250"/>
      <c r="EO146" s="250"/>
      <c r="EP146" s="250"/>
      <c r="EQ146" s="250"/>
      <c r="ER146" s="250"/>
      <c r="ES146" s="250"/>
      <c r="ET146" s="233">
        <f>SUM(CR146:ES146)</f>
        <v>0</v>
      </c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4"/>
    </row>
    <row r="147" spans="1:203" ht="15" customHeight="1">
      <c r="A147" s="126" t="s">
        <v>157</v>
      </c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/>
      <c r="BU147" s="126"/>
      <c r="BV147" s="126"/>
      <c r="BW147" s="126"/>
      <c r="BX147" s="126"/>
      <c r="BY147" s="127"/>
      <c r="BZ147" s="65" t="s">
        <v>129</v>
      </c>
      <c r="CA147" s="66"/>
      <c r="CB147" s="66"/>
      <c r="CC147" s="66"/>
      <c r="CD147" s="66"/>
      <c r="CE147" s="66"/>
      <c r="CF147" s="66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233">
        <f>CR148-CR150</f>
        <v>100</v>
      </c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>
        <f>DJ148-DJ150</f>
        <v>-149001.8599999994</v>
      </c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33"/>
      <c r="DW147" s="233"/>
      <c r="DX147" s="233"/>
      <c r="DY147" s="233"/>
      <c r="DZ147" s="233"/>
      <c r="EA147" s="233"/>
      <c r="EB147" s="233">
        <f>EB148-EB150</f>
        <v>0</v>
      </c>
      <c r="EC147" s="233"/>
      <c r="ED147" s="233"/>
      <c r="EE147" s="233"/>
      <c r="EF147" s="233"/>
      <c r="EG147" s="233"/>
      <c r="EH147" s="233"/>
      <c r="EI147" s="233"/>
      <c r="EJ147" s="233"/>
      <c r="EK147" s="233"/>
      <c r="EL147" s="233"/>
      <c r="EM147" s="233"/>
      <c r="EN147" s="233"/>
      <c r="EO147" s="233"/>
      <c r="EP147" s="233"/>
      <c r="EQ147" s="233"/>
      <c r="ER147" s="233"/>
      <c r="ES147" s="233"/>
      <c r="ET147" s="233">
        <f>SUM(CR147:ES147)</f>
        <v>-148901.8599999994</v>
      </c>
      <c r="EU147" s="233"/>
      <c r="EV147" s="233"/>
      <c r="EW147" s="233"/>
      <c r="EX147" s="233"/>
      <c r="EY147" s="233"/>
      <c r="EZ147" s="233"/>
      <c r="FA147" s="233"/>
      <c r="FB147" s="233"/>
      <c r="FC147" s="233"/>
      <c r="FD147" s="233"/>
      <c r="FE147" s="233"/>
      <c r="FF147" s="233"/>
      <c r="FG147" s="233"/>
      <c r="FH147" s="233"/>
      <c r="FI147" s="233"/>
      <c r="FJ147" s="233"/>
      <c r="FK147" s="234"/>
      <c r="FL147" s="225" t="s">
        <v>268</v>
      </c>
      <c r="FM147" s="226"/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  <c r="GH147" s="226"/>
      <c r="GI147" s="226"/>
      <c r="GJ147" s="226"/>
      <c r="GK147" s="61"/>
      <c r="GL147" s="61"/>
      <c r="GM147" s="227"/>
      <c r="GN147" s="227"/>
      <c r="GO147" s="227"/>
      <c r="GP147" s="227"/>
      <c r="GQ147" s="227"/>
      <c r="GR147" s="227"/>
      <c r="GS147" s="227"/>
      <c r="GT147" s="227"/>
      <c r="GU147" s="227"/>
    </row>
    <row r="148" spans="1:203" ht="12" customHeight="1">
      <c r="A148" s="128" t="s">
        <v>23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9"/>
      <c r="BZ148" s="79" t="s">
        <v>130</v>
      </c>
      <c r="CA148" s="80"/>
      <c r="CB148" s="80"/>
      <c r="CC148" s="80"/>
      <c r="CD148" s="80"/>
      <c r="CE148" s="80"/>
      <c r="CF148" s="81"/>
      <c r="CG148" s="73">
        <v>730</v>
      </c>
      <c r="CH148" s="74"/>
      <c r="CI148" s="74"/>
      <c r="CJ148" s="74"/>
      <c r="CK148" s="74"/>
      <c r="CL148" s="74"/>
      <c r="CM148" s="74"/>
      <c r="CN148" s="74"/>
      <c r="CO148" s="74"/>
      <c r="CP148" s="74"/>
      <c r="CQ148" s="75"/>
      <c r="CR148" s="235">
        <v>128729</v>
      </c>
      <c r="CS148" s="236"/>
      <c r="CT148" s="236"/>
      <c r="CU148" s="236"/>
      <c r="CV148" s="236"/>
      <c r="CW148" s="236"/>
      <c r="CX148" s="236"/>
      <c r="CY148" s="236"/>
      <c r="CZ148" s="236"/>
      <c r="DA148" s="236"/>
      <c r="DB148" s="236"/>
      <c r="DC148" s="236"/>
      <c r="DD148" s="236"/>
      <c r="DE148" s="236"/>
      <c r="DF148" s="236"/>
      <c r="DG148" s="236"/>
      <c r="DH148" s="236"/>
      <c r="DI148" s="237"/>
      <c r="DJ148" s="235">
        <v>15606421.460000001</v>
      </c>
      <c r="DK148" s="236"/>
      <c r="DL148" s="236"/>
      <c r="DM148" s="236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6"/>
      <c r="DX148" s="236"/>
      <c r="DY148" s="236"/>
      <c r="DZ148" s="236"/>
      <c r="EA148" s="237"/>
      <c r="EB148" s="235"/>
      <c r="EC148" s="236"/>
      <c r="ED148" s="236"/>
      <c r="EE148" s="236"/>
      <c r="EF148" s="236"/>
      <c r="EG148" s="236"/>
      <c r="EH148" s="236"/>
      <c r="EI148" s="236"/>
      <c r="EJ148" s="236"/>
      <c r="EK148" s="236"/>
      <c r="EL148" s="236"/>
      <c r="EM148" s="236"/>
      <c r="EN148" s="236"/>
      <c r="EO148" s="236"/>
      <c r="EP148" s="236"/>
      <c r="EQ148" s="236"/>
      <c r="ER148" s="236"/>
      <c r="ES148" s="237"/>
      <c r="ET148" s="241">
        <f>SUM(CR148:ES149)</f>
        <v>15735150.460000001</v>
      </c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3"/>
      <c r="FL148" s="225"/>
      <c r="FM148" s="226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  <c r="GH148" s="226"/>
      <c r="GI148" s="226"/>
      <c r="GJ148" s="226"/>
      <c r="GM148" s="227"/>
      <c r="GN148" s="227"/>
      <c r="GO148" s="227"/>
      <c r="GP148" s="227"/>
      <c r="GQ148" s="227"/>
      <c r="GR148" s="227"/>
      <c r="GS148" s="227"/>
      <c r="GT148" s="227"/>
      <c r="GU148" s="227"/>
    </row>
    <row r="149" spans="1:203" ht="12" customHeight="1">
      <c r="A149" s="196" t="s">
        <v>120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7"/>
      <c r="BZ149" s="82"/>
      <c r="CA149" s="83"/>
      <c r="CB149" s="83"/>
      <c r="CC149" s="83"/>
      <c r="CD149" s="83"/>
      <c r="CE149" s="83"/>
      <c r="CF149" s="84"/>
      <c r="CG149" s="76"/>
      <c r="CH149" s="77"/>
      <c r="CI149" s="77"/>
      <c r="CJ149" s="77"/>
      <c r="CK149" s="77"/>
      <c r="CL149" s="77"/>
      <c r="CM149" s="77"/>
      <c r="CN149" s="77"/>
      <c r="CO149" s="77"/>
      <c r="CP149" s="77"/>
      <c r="CQ149" s="78"/>
      <c r="CR149" s="238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40"/>
      <c r="DJ149" s="238"/>
      <c r="DK149" s="239"/>
      <c r="DL149" s="239"/>
      <c r="DM149" s="239"/>
      <c r="DN149" s="239"/>
      <c r="DO149" s="239"/>
      <c r="DP149" s="239"/>
      <c r="DQ149" s="239"/>
      <c r="DR149" s="239"/>
      <c r="DS149" s="239"/>
      <c r="DT149" s="239"/>
      <c r="DU149" s="239"/>
      <c r="DV149" s="239"/>
      <c r="DW149" s="239"/>
      <c r="DX149" s="239"/>
      <c r="DY149" s="239"/>
      <c r="DZ149" s="239"/>
      <c r="EA149" s="240"/>
      <c r="EB149" s="238"/>
      <c r="EC149" s="239"/>
      <c r="ED149" s="239"/>
      <c r="EE149" s="239"/>
      <c r="EF149" s="239"/>
      <c r="EG149" s="239"/>
      <c r="EH149" s="239"/>
      <c r="EI149" s="239"/>
      <c r="EJ149" s="239"/>
      <c r="EK149" s="239"/>
      <c r="EL149" s="239"/>
      <c r="EM149" s="239"/>
      <c r="EN149" s="239"/>
      <c r="EO149" s="239"/>
      <c r="EP149" s="239"/>
      <c r="EQ149" s="239"/>
      <c r="ER149" s="239"/>
      <c r="ES149" s="240"/>
      <c r="ET149" s="244"/>
      <c r="EU149" s="245"/>
      <c r="EV149" s="245"/>
      <c r="EW149" s="245"/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6"/>
    </row>
    <row r="150" spans="1:203" ht="15" customHeight="1" thickBot="1">
      <c r="A150" s="14" t="s">
        <v>121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5"/>
      <c r="BZ150" s="185" t="s">
        <v>131</v>
      </c>
      <c r="CA150" s="186"/>
      <c r="CB150" s="186"/>
      <c r="CC150" s="186"/>
      <c r="CD150" s="186"/>
      <c r="CE150" s="186"/>
      <c r="CF150" s="186"/>
      <c r="CG150" s="201">
        <v>830</v>
      </c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47">
        <v>128629</v>
      </c>
      <c r="CS150" s="247"/>
      <c r="CT150" s="247"/>
      <c r="CU150" s="247"/>
      <c r="CV150" s="247"/>
      <c r="CW150" s="247"/>
      <c r="CX150" s="247"/>
      <c r="CY150" s="247"/>
      <c r="CZ150" s="247"/>
      <c r="DA150" s="247"/>
      <c r="DB150" s="247"/>
      <c r="DC150" s="247"/>
      <c r="DD150" s="247"/>
      <c r="DE150" s="247"/>
      <c r="DF150" s="247"/>
      <c r="DG150" s="247"/>
      <c r="DH150" s="247"/>
      <c r="DI150" s="247"/>
      <c r="DJ150" s="247">
        <v>15755423.32</v>
      </c>
      <c r="DK150" s="247"/>
      <c r="DL150" s="247"/>
      <c r="DM150" s="247"/>
      <c r="DN150" s="247"/>
      <c r="DO150" s="247"/>
      <c r="DP150" s="247"/>
      <c r="DQ150" s="247"/>
      <c r="DR150" s="247"/>
      <c r="DS150" s="247"/>
      <c r="DT150" s="247"/>
      <c r="DU150" s="247"/>
      <c r="DV150" s="247"/>
      <c r="DW150" s="247"/>
      <c r="DX150" s="247"/>
      <c r="DY150" s="247"/>
      <c r="DZ150" s="247"/>
      <c r="EA150" s="247"/>
      <c r="EB150" s="247"/>
      <c r="EC150" s="247"/>
      <c r="ED150" s="247"/>
      <c r="EE150" s="247"/>
      <c r="EF150" s="247"/>
      <c r="EG150" s="247"/>
      <c r="EH150" s="247"/>
      <c r="EI150" s="247"/>
      <c r="EJ150" s="247"/>
      <c r="EK150" s="247"/>
      <c r="EL150" s="247"/>
      <c r="EM150" s="247"/>
      <c r="EN150" s="247"/>
      <c r="EO150" s="247"/>
      <c r="EP150" s="247"/>
      <c r="EQ150" s="247"/>
      <c r="ER150" s="247"/>
      <c r="ES150" s="247"/>
      <c r="ET150" s="248">
        <f>SUM(CR150:ES150)</f>
        <v>15884052.32</v>
      </c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9"/>
    </row>
    <row r="151" spans="1:203" ht="37.5" customHeight="1"/>
    <row r="152" spans="1:203">
      <c r="A152" s="1" t="s">
        <v>132</v>
      </c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Z152" s="1" t="s">
        <v>139</v>
      </c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N152" s="294" t="s">
        <v>248</v>
      </c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</row>
    <row r="153" spans="1:203" s="16" customFormat="1">
      <c r="O153" s="134" t="s">
        <v>133</v>
      </c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K153" s="134" t="s">
        <v>134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CR153" s="292" t="s">
        <v>133</v>
      </c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32"/>
      <c r="DK153" s="32"/>
      <c r="DL153" s="32"/>
      <c r="DM153" s="32"/>
      <c r="DN153" s="292" t="s">
        <v>134</v>
      </c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</row>
    <row r="154" spans="1:203" ht="14.25" customHeight="1"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43"/>
      <c r="CS154" s="43"/>
    </row>
    <row r="155" spans="1:203" s="18" customFormat="1" ht="14.25" customHeight="1"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20" t="s">
        <v>228</v>
      </c>
      <c r="AS155" s="19"/>
      <c r="AT155" s="19"/>
      <c r="AU155" s="19"/>
      <c r="AV155" s="19"/>
      <c r="AW155" s="19"/>
      <c r="AX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44"/>
      <c r="FM155" s="44"/>
      <c r="FN155" s="44"/>
    </row>
    <row r="156" spans="1:203" s="16" customFormat="1" ht="14.25" customHeight="1"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134" t="s">
        <v>229</v>
      </c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32"/>
      <c r="FM156" s="32"/>
      <c r="FN156" s="32"/>
    </row>
    <row r="157" spans="1:20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 t="s">
        <v>132</v>
      </c>
      <c r="AS157" s="23"/>
      <c r="AT157" s="23"/>
      <c r="AU157" s="23"/>
      <c r="AV157" s="23"/>
      <c r="AW157" s="23"/>
      <c r="AX157" s="23"/>
      <c r="AY157" s="22"/>
      <c r="AZ157" s="22"/>
      <c r="BA157" s="22"/>
      <c r="BB157" s="22"/>
      <c r="BC157" s="22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</row>
    <row r="158" spans="1:20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 t="s">
        <v>230</v>
      </c>
      <c r="AS158" s="23"/>
      <c r="AT158" s="23"/>
      <c r="AU158" s="23"/>
      <c r="AV158" s="23"/>
      <c r="AW158" s="23"/>
      <c r="AX158" s="23"/>
      <c r="AY158" s="22"/>
      <c r="AZ158" s="22"/>
      <c r="BA158" s="22"/>
      <c r="BB158" s="22"/>
      <c r="BC158" s="22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77" t="s">
        <v>249</v>
      </c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23"/>
      <c r="CM158" s="23"/>
      <c r="CN158" s="23"/>
      <c r="CO158" s="23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L158" s="294" t="s">
        <v>250</v>
      </c>
      <c r="DM158" s="294"/>
      <c r="DN158" s="294"/>
      <c r="DO158" s="294"/>
      <c r="DP158" s="294"/>
      <c r="DQ158" s="294"/>
      <c r="DR158" s="294"/>
      <c r="DS158" s="294"/>
      <c r="DT158" s="294"/>
      <c r="DU158" s="294"/>
      <c r="DV158" s="294"/>
      <c r="DW158" s="294"/>
      <c r="DX158" s="294"/>
      <c r="DY158" s="294"/>
      <c r="DZ158" s="294"/>
      <c r="EA158" s="294"/>
      <c r="EB158" s="294"/>
      <c r="EC158" s="294"/>
      <c r="ED158" s="294"/>
      <c r="EE158" s="294"/>
      <c r="EF158" s="294"/>
      <c r="EG158" s="294"/>
      <c r="EH158" s="294"/>
      <c r="EI158" s="294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</row>
    <row r="159" spans="1:203" s="16" customForma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4"/>
      <c r="AZ159" s="24"/>
      <c r="BA159" s="24"/>
      <c r="BB159" s="24"/>
      <c r="BC159" s="24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134" t="s">
        <v>231</v>
      </c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25"/>
      <c r="CM159" s="25"/>
      <c r="CN159" s="25"/>
      <c r="CO159" s="25"/>
      <c r="CP159" s="134" t="s">
        <v>133</v>
      </c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32"/>
      <c r="DI159" s="32"/>
      <c r="DJ159" s="32"/>
      <c r="DK159" s="32"/>
      <c r="DL159" s="292" t="s">
        <v>134</v>
      </c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32"/>
      <c r="FM159" s="32"/>
      <c r="FN159" s="32"/>
    </row>
    <row r="160" spans="1:203" s="16" customForma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4"/>
      <c r="AZ160" s="24"/>
      <c r="BA160" s="24"/>
      <c r="BB160" s="24"/>
      <c r="BC160" s="24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5"/>
      <c r="CM160" s="25"/>
      <c r="CN160" s="25"/>
      <c r="CO160" s="25"/>
      <c r="CP160" s="26"/>
      <c r="CQ160" s="2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32"/>
      <c r="DI160" s="32"/>
      <c r="DJ160" s="32"/>
      <c r="DK160" s="32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32"/>
      <c r="FM160" s="32"/>
      <c r="FN160" s="32"/>
    </row>
    <row r="161" spans="1:170">
      <c r="A161" s="22" t="s">
        <v>232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23"/>
      <c r="AM161" s="23"/>
      <c r="AN161" s="23"/>
      <c r="AO161" s="23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23"/>
      <c r="CK161" s="23"/>
      <c r="CL161" s="23"/>
      <c r="CM161" s="2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</row>
    <row r="162" spans="1:170" s="16" customForma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N162" s="134" t="s">
        <v>231</v>
      </c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25"/>
      <c r="AM162" s="25"/>
      <c r="AN162" s="25"/>
      <c r="AO162" s="25"/>
      <c r="AP162" s="134" t="s">
        <v>133</v>
      </c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L162" s="134" t="s">
        <v>134</v>
      </c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N162" s="134" t="s">
        <v>233</v>
      </c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32"/>
      <c r="FM162" s="32"/>
      <c r="FN162" s="32"/>
    </row>
    <row r="163" spans="1:170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"/>
      <c r="AZ163" s="22"/>
      <c r="BA163" s="22"/>
      <c r="BB163" s="22"/>
      <c r="BC163" s="22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</row>
    <row r="164" spans="1:170">
      <c r="A164" s="178" t="s">
        <v>135</v>
      </c>
      <c r="B164" s="178"/>
      <c r="C164" s="83"/>
      <c r="D164" s="83"/>
      <c r="E164" s="83"/>
      <c r="F164" s="83"/>
      <c r="G164" s="202" t="s">
        <v>135</v>
      </c>
      <c r="H164" s="202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202">
        <v>20</v>
      </c>
      <c r="AC164" s="202"/>
      <c r="AD164" s="202"/>
      <c r="AE164" s="202"/>
      <c r="AF164" s="184"/>
      <c r="AG164" s="184"/>
      <c r="AH164" s="184"/>
      <c r="AI164" s="1" t="s">
        <v>29</v>
      </c>
    </row>
    <row r="165" spans="1:170" s="27" customFormat="1" ht="3" customHeight="1"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</row>
  </sheetData>
  <mergeCells count="846">
    <mergeCell ref="GD33:GU34"/>
    <mergeCell ref="FL147:GJ148"/>
    <mergeCell ref="GM147:GU148"/>
    <mergeCell ref="GE72:GV73"/>
    <mergeCell ref="GW72:HN73"/>
    <mergeCell ref="AJ3:EB3"/>
    <mergeCell ref="ET3:FK3"/>
    <mergeCell ref="ET4:FK4"/>
    <mergeCell ref="BS5:CP5"/>
    <mergeCell ref="CQ5:CT5"/>
    <mergeCell ref="CU5:CW5"/>
    <mergeCell ref="ET5:FK5"/>
    <mergeCell ref="BZ14:CF14"/>
    <mergeCell ref="CG14:CQ14"/>
    <mergeCell ref="CR14:DI14"/>
    <mergeCell ref="DJ14:EA14"/>
    <mergeCell ref="ET6:FK6"/>
    <mergeCell ref="AI7:EA7"/>
    <mergeCell ref="ET7:FK7"/>
    <mergeCell ref="AI8:EA8"/>
    <mergeCell ref="FP36:GC36"/>
    <mergeCell ref="FP37:GC37"/>
    <mergeCell ref="FL33:GC34"/>
    <mergeCell ref="ET9:FK9"/>
    <mergeCell ref="ET10:FK10"/>
    <mergeCell ref="ET11:FK11"/>
    <mergeCell ref="ET12:FK12"/>
    <mergeCell ref="ET15:FK15"/>
    <mergeCell ref="ET19:FK19"/>
    <mergeCell ref="ET20:FK20"/>
    <mergeCell ref="ET8:FK8"/>
    <mergeCell ref="AE6:ED6"/>
    <mergeCell ref="ET14:FK14"/>
    <mergeCell ref="A15:BY15"/>
    <mergeCell ref="BZ15:CF15"/>
    <mergeCell ref="CG15:CQ15"/>
    <mergeCell ref="CR15:DI15"/>
    <mergeCell ref="DJ15:EA15"/>
    <mergeCell ref="EB14:ES14"/>
    <mergeCell ref="EB15:ES15"/>
    <mergeCell ref="A14:BY14"/>
    <mergeCell ref="A16:BY16"/>
    <mergeCell ref="BZ16:CF16"/>
    <mergeCell ref="CG16:CQ16"/>
    <mergeCell ref="CR16:DI16"/>
    <mergeCell ref="DJ16:EA16"/>
    <mergeCell ref="A17:BY17"/>
    <mergeCell ref="BZ17:CF17"/>
    <mergeCell ref="ET16:FK16"/>
    <mergeCell ref="ET17:FK17"/>
    <mergeCell ref="ET18:FK18"/>
    <mergeCell ref="EB16:ES16"/>
    <mergeCell ref="A19:BY19"/>
    <mergeCell ref="BZ19:CF19"/>
    <mergeCell ref="CG19:CQ19"/>
    <mergeCell ref="CR19:DI19"/>
    <mergeCell ref="DJ19:EA19"/>
    <mergeCell ref="EB19:ES19"/>
    <mergeCell ref="A18:BY18"/>
    <mergeCell ref="CG17:CQ17"/>
    <mergeCell ref="CR17:DI17"/>
    <mergeCell ref="DJ17:EA17"/>
    <mergeCell ref="EB17:ES17"/>
    <mergeCell ref="BZ18:CF18"/>
    <mergeCell ref="CG18:CQ18"/>
    <mergeCell ref="CR18:DI18"/>
    <mergeCell ref="DJ18:EA18"/>
    <mergeCell ref="EB18:ES18"/>
    <mergeCell ref="ET21:FK22"/>
    <mergeCell ref="A22:BY22"/>
    <mergeCell ref="A20:BY20"/>
    <mergeCell ref="A23:BY23"/>
    <mergeCell ref="BZ23:CF23"/>
    <mergeCell ref="CG23:CQ23"/>
    <mergeCell ref="CR23:DI23"/>
    <mergeCell ref="DJ23:EA23"/>
    <mergeCell ref="EB23:ES23"/>
    <mergeCell ref="A21:BY21"/>
    <mergeCell ref="BZ21:CF22"/>
    <mergeCell ref="CG21:CQ22"/>
    <mergeCell ref="CR21:DI22"/>
    <mergeCell ref="DJ21:EA22"/>
    <mergeCell ref="EB21:ES22"/>
    <mergeCell ref="BZ20:CF20"/>
    <mergeCell ref="CG20:CQ20"/>
    <mergeCell ref="CR20:DI20"/>
    <mergeCell ref="DJ20:EA20"/>
    <mergeCell ref="EB20:ES20"/>
    <mergeCell ref="DJ25:EA26"/>
    <mergeCell ref="A25:BY25"/>
    <mergeCell ref="EB25:ES26"/>
    <mergeCell ref="ET23:FK23"/>
    <mergeCell ref="ET24:FK24"/>
    <mergeCell ref="ET25:FK26"/>
    <mergeCell ref="A24:BY24"/>
    <mergeCell ref="BZ24:CF24"/>
    <mergeCell ref="CG24:CQ24"/>
    <mergeCell ref="CR24:DI24"/>
    <mergeCell ref="DJ24:EA24"/>
    <mergeCell ref="EB24:ES24"/>
    <mergeCell ref="A28:BY28"/>
    <mergeCell ref="BZ28:CF29"/>
    <mergeCell ref="CG28:CQ29"/>
    <mergeCell ref="CR28:DI29"/>
    <mergeCell ref="A26:BY26"/>
    <mergeCell ref="A27:BY27"/>
    <mergeCell ref="A29:BY29"/>
    <mergeCell ref="A30:BY30"/>
    <mergeCell ref="BZ30:CF30"/>
    <mergeCell ref="CG30:CQ30"/>
    <mergeCell ref="CR30:DI30"/>
    <mergeCell ref="BZ27:CF27"/>
    <mergeCell ref="CG27:CQ27"/>
    <mergeCell ref="CR27:DI27"/>
    <mergeCell ref="BZ25:CF26"/>
    <mergeCell ref="CG25:CQ26"/>
    <mergeCell ref="CR25:DI26"/>
    <mergeCell ref="DJ31:EA31"/>
    <mergeCell ref="EB31:ES31"/>
    <mergeCell ref="EB27:ES27"/>
    <mergeCell ref="ET27:FK27"/>
    <mergeCell ref="ET28:FK29"/>
    <mergeCell ref="EB28:ES29"/>
    <mergeCell ref="ET31:FK31"/>
    <mergeCell ref="DJ32:EA32"/>
    <mergeCell ref="EB32:ES32"/>
    <mergeCell ref="DJ28:EA29"/>
    <mergeCell ref="DJ30:EA30"/>
    <mergeCell ref="EB30:ES30"/>
    <mergeCell ref="ET30:FK30"/>
    <mergeCell ref="DJ27:EA27"/>
    <mergeCell ref="ET32:FK32"/>
    <mergeCell ref="A31:BY31"/>
    <mergeCell ref="BZ31:CF31"/>
    <mergeCell ref="DJ35:EA35"/>
    <mergeCell ref="EB35:ES35"/>
    <mergeCell ref="ET35:FK35"/>
    <mergeCell ref="ET33:FK34"/>
    <mergeCell ref="A34:BY34"/>
    <mergeCell ref="A35:BY35"/>
    <mergeCell ref="BZ35:CF35"/>
    <mergeCell ref="CG35:CQ35"/>
    <mergeCell ref="CR35:DI35"/>
    <mergeCell ref="DJ33:EA34"/>
    <mergeCell ref="EB33:ES34"/>
    <mergeCell ref="A33:BY33"/>
    <mergeCell ref="BZ33:CF34"/>
    <mergeCell ref="CG31:CQ31"/>
    <mergeCell ref="CR31:DI31"/>
    <mergeCell ref="CG33:CQ34"/>
    <mergeCell ref="CR33:DI34"/>
    <mergeCell ref="A32:BY32"/>
    <mergeCell ref="BZ32:CF32"/>
    <mergeCell ref="CG32:CQ32"/>
    <mergeCell ref="CR32:DI32"/>
    <mergeCell ref="A37:BY37"/>
    <mergeCell ref="BZ37:CF37"/>
    <mergeCell ref="CG37:CQ37"/>
    <mergeCell ref="CR37:DI37"/>
    <mergeCell ref="DJ37:EA37"/>
    <mergeCell ref="EB37:ES37"/>
    <mergeCell ref="ET37:FK37"/>
    <mergeCell ref="A36:BY36"/>
    <mergeCell ref="BZ36:CF36"/>
    <mergeCell ref="DJ36:EA36"/>
    <mergeCell ref="EB36:ES36"/>
    <mergeCell ref="ET36:FK36"/>
    <mergeCell ref="CG36:CQ36"/>
    <mergeCell ref="CR36:DI36"/>
    <mergeCell ref="EB40:ES40"/>
    <mergeCell ref="ET40:FK40"/>
    <mergeCell ref="A38:BY38"/>
    <mergeCell ref="BZ38:CF38"/>
    <mergeCell ref="CG38:CQ38"/>
    <mergeCell ref="CR38:DI38"/>
    <mergeCell ref="DJ38:EA38"/>
    <mergeCell ref="EB38:ES38"/>
    <mergeCell ref="CG41:CQ41"/>
    <mergeCell ref="CR41:DI41"/>
    <mergeCell ref="DJ41:EA41"/>
    <mergeCell ref="EB41:ES41"/>
    <mergeCell ref="ET38:FK38"/>
    <mergeCell ref="A40:BY40"/>
    <mergeCell ref="BZ40:CF40"/>
    <mergeCell ref="CG40:CQ40"/>
    <mergeCell ref="CR40:DI40"/>
    <mergeCell ref="DJ40:EA40"/>
    <mergeCell ref="ET41:FK41"/>
    <mergeCell ref="A42:BY42"/>
    <mergeCell ref="BZ42:CF42"/>
    <mergeCell ref="CG42:CQ42"/>
    <mergeCell ref="CR42:DI42"/>
    <mergeCell ref="DJ42:EA42"/>
    <mergeCell ref="EB42:ES42"/>
    <mergeCell ref="ET42:FK42"/>
    <mergeCell ref="A41:BY41"/>
    <mergeCell ref="BZ41:CF41"/>
    <mergeCell ref="ET43:FK43"/>
    <mergeCell ref="A44:BY44"/>
    <mergeCell ref="BZ44:CF45"/>
    <mergeCell ref="CG44:CQ45"/>
    <mergeCell ref="CR44:DI45"/>
    <mergeCell ref="DJ44:EA45"/>
    <mergeCell ref="ET46:FK46"/>
    <mergeCell ref="EB44:ES45"/>
    <mergeCell ref="ET44:FK45"/>
    <mergeCell ref="A45:BY45"/>
    <mergeCell ref="A43:BY43"/>
    <mergeCell ref="BZ43:CF43"/>
    <mergeCell ref="CG43:CQ43"/>
    <mergeCell ref="CR43:DI43"/>
    <mergeCell ref="DJ43:EA43"/>
    <mergeCell ref="EB43:ES43"/>
    <mergeCell ref="A47:BY47"/>
    <mergeCell ref="BZ47:CF47"/>
    <mergeCell ref="CG47:CQ47"/>
    <mergeCell ref="CR47:DI47"/>
    <mergeCell ref="DJ47:EA47"/>
    <mergeCell ref="EB47:ES47"/>
    <mergeCell ref="ET47:FK47"/>
    <mergeCell ref="A46:BY46"/>
    <mergeCell ref="BZ46:CF46"/>
    <mergeCell ref="CG46:CQ46"/>
    <mergeCell ref="CR46:DI46"/>
    <mergeCell ref="DJ46:EA46"/>
    <mergeCell ref="EB46:ES46"/>
    <mergeCell ref="ET48:FK48"/>
    <mergeCell ref="A49:BY49"/>
    <mergeCell ref="BZ49:CF50"/>
    <mergeCell ref="CG49:CQ50"/>
    <mergeCell ref="CR49:DI50"/>
    <mergeCell ref="DJ49:EA50"/>
    <mergeCell ref="ET51:FK51"/>
    <mergeCell ref="EB49:ES50"/>
    <mergeCell ref="ET49:FK50"/>
    <mergeCell ref="A50:BY50"/>
    <mergeCell ref="A48:BY48"/>
    <mergeCell ref="BZ48:CF48"/>
    <mergeCell ref="CG48:CQ48"/>
    <mergeCell ref="CR48:DI48"/>
    <mergeCell ref="DJ48:EA48"/>
    <mergeCell ref="EB48:ES48"/>
    <mergeCell ref="A52:BY52"/>
    <mergeCell ref="BZ52:CF52"/>
    <mergeCell ref="CG52:CQ52"/>
    <mergeCell ref="CR52:DI52"/>
    <mergeCell ref="DJ52:EA52"/>
    <mergeCell ref="EB52:ES52"/>
    <mergeCell ref="ET52:FK52"/>
    <mergeCell ref="A51:BY51"/>
    <mergeCell ref="BZ51:CF51"/>
    <mergeCell ref="CG51:CQ51"/>
    <mergeCell ref="CR51:DI51"/>
    <mergeCell ref="DJ51:EA51"/>
    <mergeCell ref="EB51:ES51"/>
    <mergeCell ref="EB54:ES54"/>
    <mergeCell ref="ET54:FK54"/>
    <mergeCell ref="A53:BY53"/>
    <mergeCell ref="BZ53:CF53"/>
    <mergeCell ref="CG53:CQ53"/>
    <mergeCell ref="CR53:DI53"/>
    <mergeCell ref="DJ53:EA53"/>
    <mergeCell ref="EB53:ES53"/>
    <mergeCell ref="CG55:CQ55"/>
    <mergeCell ref="CR55:DI55"/>
    <mergeCell ref="DJ55:EA55"/>
    <mergeCell ref="EB55:ES55"/>
    <mergeCell ref="ET53:FK53"/>
    <mergeCell ref="A54:BY54"/>
    <mergeCell ref="BZ54:CF54"/>
    <mergeCell ref="CG54:CQ54"/>
    <mergeCell ref="CR54:DI54"/>
    <mergeCell ref="DJ54:EA54"/>
    <mergeCell ref="ET55:FK55"/>
    <mergeCell ref="A56:BY56"/>
    <mergeCell ref="BZ56:CF56"/>
    <mergeCell ref="CG56:CQ56"/>
    <mergeCell ref="CR56:DI56"/>
    <mergeCell ref="DJ56:EA56"/>
    <mergeCell ref="EB56:ES56"/>
    <mergeCell ref="ET56:FK56"/>
    <mergeCell ref="A55:BY55"/>
    <mergeCell ref="BZ55:CF55"/>
    <mergeCell ref="ET57:FK58"/>
    <mergeCell ref="EB59:ES59"/>
    <mergeCell ref="ET59:FK59"/>
    <mergeCell ref="ET60:FK60"/>
    <mergeCell ref="A57:BY57"/>
    <mergeCell ref="BZ57:CF58"/>
    <mergeCell ref="CG57:CQ58"/>
    <mergeCell ref="CR57:DI58"/>
    <mergeCell ref="DJ57:EA58"/>
    <mergeCell ref="EB57:ES58"/>
    <mergeCell ref="A58:BY58"/>
    <mergeCell ref="A59:BY59"/>
    <mergeCell ref="BZ59:CF59"/>
    <mergeCell ref="CG59:CQ59"/>
    <mergeCell ref="CR59:DI59"/>
    <mergeCell ref="DJ59:EA59"/>
    <mergeCell ref="A61:BY61"/>
    <mergeCell ref="BZ61:CF62"/>
    <mergeCell ref="CG61:CQ62"/>
    <mergeCell ref="CR61:DI62"/>
    <mergeCell ref="DJ61:EA62"/>
    <mergeCell ref="EB61:ES62"/>
    <mergeCell ref="ET61:FK62"/>
    <mergeCell ref="A62:BY62"/>
    <mergeCell ref="A60:BY60"/>
    <mergeCell ref="BZ60:CF60"/>
    <mergeCell ref="CG60:CQ60"/>
    <mergeCell ref="CR60:DI60"/>
    <mergeCell ref="DJ60:EA60"/>
    <mergeCell ref="EB60:ES60"/>
    <mergeCell ref="A63:BY63"/>
    <mergeCell ref="BZ63:CF63"/>
    <mergeCell ref="CG63:CQ63"/>
    <mergeCell ref="CR63:DI63"/>
    <mergeCell ref="DJ63:EA63"/>
    <mergeCell ref="EB63:ES63"/>
    <mergeCell ref="EB65:ES66"/>
    <mergeCell ref="ET63:FK63"/>
    <mergeCell ref="ET64:FK64"/>
    <mergeCell ref="ET65:FK66"/>
    <mergeCell ref="A64:BY64"/>
    <mergeCell ref="BZ64:CF64"/>
    <mergeCell ref="CG64:CQ64"/>
    <mergeCell ref="CR64:DI64"/>
    <mergeCell ref="DJ64:EA64"/>
    <mergeCell ref="EB64:ES64"/>
    <mergeCell ref="A66:BY66"/>
    <mergeCell ref="A65:BY65"/>
    <mergeCell ref="EB69:ES70"/>
    <mergeCell ref="ET69:FK70"/>
    <mergeCell ref="A70:BY70"/>
    <mergeCell ref="A68:BY68"/>
    <mergeCell ref="BZ68:CF68"/>
    <mergeCell ref="DJ68:EA68"/>
    <mergeCell ref="CG71:CQ71"/>
    <mergeCell ref="CR71:DI71"/>
    <mergeCell ref="DJ71:EA71"/>
    <mergeCell ref="EB71:ES71"/>
    <mergeCell ref="EB67:ES67"/>
    <mergeCell ref="CG68:CQ68"/>
    <mergeCell ref="CR68:DI68"/>
    <mergeCell ref="A67:BY67"/>
    <mergeCell ref="BZ67:CF67"/>
    <mergeCell ref="CG67:CQ67"/>
    <mergeCell ref="CR67:DI67"/>
    <mergeCell ref="DJ67:EA67"/>
    <mergeCell ref="BZ65:CF66"/>
    <mergeCell ref="CG65:CQ66"/>
    <mergeCell ref="CR65:DI66"/>
    <mergeCell ref="DJ65:EA66"/>
    <mergeCell ref="A69:BY69"/>
    <mergeCell ref="BZ69:CF70"/>
    <mergeCell ref="CG69:CQ70"/>
    <mergeCell ref="CR69:DI70"/>
    <mergeCell ref="DJ69:EA70"/>
    <mergeCell ref="ET72:FK72"/>
    <mergeCell ref="A71:BY71"/>
    <mergeCell ref="BZ71:CF71"/>
    <mergeCell ref="ET67:FK67"/>
    <mergeCell ref="ET68:FK68"/>
    <mergeCell ref="EB68:ES68"/>
    <mergeCell ref="ET71:FK71"/>
    <mergeCell ref="FM72:GA72"/>
    <mergeCell ref="FM73:GD73"/>
    <mergeCell ref="ET74:FK74"/>
    <mergeCell ref="A72:BY72"/>
    <mergeCell ref="BZ72:CF72"/>
    <mergeCell ref="CG72:CQ72"/>
    <mergeCell ref="CR72:DI72"/>
    <mergeCell ref="ET75:FK75"/>
    <mergeCell ref="A74:BY74"/>
    <mergeCell ref="BZ74:CF74"/>
    <mergeCell ref="CG74:CQ74"/>
    <mergeCell ref="CR74:DI74"/>
    <mergeCell ref="DJ74:EA74"/>
    <mergeCell ref="EB74:ES74"/>
    <mergeCell ref="DJ72:EA72"/>
    <mergeCell ref="EB72:ES72"/>
    <mergeCell ref="DJ76:EA76"/>
    <mergeCell ref="EB76:ES76"/>
    <mergeCell ref="CG75:CQ75"/>
    <mergeCell ref="CR75:DI75"/>
    <mergeCell ref="DJ75:EA75"/>
    <mergeCell ref="EB75:ES75"/>
    <mergeCell ref="BZ77:CF78"/>
    <mergeCell ref="CG77:CQ78"/>
    <mergeCell ref="CR77:DI78"/>
    <mergeCell ref="A76:BY76"/>
    <mergeCell ref="BZ76:CF76"/>
    <mergeCell ref="CG76:CQ76"/>
    <mergeCell ref="CR76:DI76"/>
    <mergeCell ref="CR80:DI80"/>
    <mergeCell ref="DJ80:EA80"/>
    <mergeCell ref="EB80:ES80"/>
    <mergeCell ref="ET76:FK76"/>
    <mergeCell ref="A75:BY75"/>
    <mergeCell ref="BZ75:CF75"/>
    <mergeCell ref="DJ79:EA79"/>
    <mergeCell ref="EB79:ES79"/>
    <mergeCell ref="ET79:FK79"/>
    <mergeCell ref="A77:BY77"/>
    <mergeCell ref="BZ80:CF80"/>
    <mergeCell ref="ET77:FK78"/>
    <mergeCell ref="A78:BY78"/>
    <mergeCell ref="A79:BY79"/>
    <mergeCell ref="BZ79:CF79"/>
    <mergeCell ref="CG79:CQ79"/>
    <mergeCell ref="CR79:DI79"/>
    <mergeCell ref="DJ77:EA78"/>
    <mergeCell ref="EB77:ES78"/>
    <mergeCell ref="CG80:CQ80"/>
    <mergeCell ref="ET80:FK80"/>
    <mergeCell ref="A81:BY81"/>
    <mergeCell ref="BZ81:CF81"/>
    <mergeCell ref="CG81:CQ81"/>
    <mergeCell ref="CR81:DI81"/>
    <mergeCell ref="DJ81:EA81"/>
    <mergeCell ref="EB81:ES81"/>
    <mergeCell ref="ET81:FK81"/>
    <mergeCell ref="A80:BY80"/>
    <mergeCell ref="ET82:FK82"/>
    <mergeCell ref="BZ82:CF82"/>
    <mergeCell ref="CG82:CQ82"/>
    <mergeCell ref="CR82:DI82"/>
    <mergeCell ref="DJ82:EA82"/>
    <mergeCell ref="ET84:FK84"/>
    <mergeCell ref="FM82:GA82"/>
    <mergeCell ref="A83:BY83"/>
    <mergeCell ref="BZ83:CF83"/>
    <mergeCell ref="CG83:CQ83"/>
    <mergeCell ref="CR83:DI83"/>
    <mergeCell ref="DJ83:EA83"/>
    <mergeCell ref="EB83:ES83"/>
    <mergeCell ref="ET83:FK83"/>
    <mergeCell ref="FM83:GD83"/>
    <mergeCell ref="A82:BY82"/>
    <mergeCell ref="EB82:ES82"/>
    <mergeCell ref="ET85:FK85"/>
    <mergeCell ref="ET86:FK86"/>
    <mergeCell ref="A85:BY85"/>
    <mergeCell ref="BZ85:CF85"/>
    <mergeCell ref="CG85:CQ85"/>
    <mergeCell ref="CR85:DI85"/>
    <mergeCell ref="DJ85:EA85"/>
    <mergeCell ref="EB85:ES85"/>
    <mergeCell ref="A84:BY84"/>
    <mergeCell ref="BZ84:CF84"/>
    <mergeCell ref="CG84:CQ84"/>
    <mergeCell ref="CR84:DI84"/>
    <mergeCell ref="DJ84:EA84"/>
    <mergeCell ref="EB84:ES84"/>
    <mergeCell ref="ET87:FK88"/>
    <mergeCell ref="A88:BY88"/>
    <mergeCell ref="A86:BY86"/>
    <mergeCell ref="A89:BY89"/>
    <mergeCell ref="BZ89:CF89"/>
    <mergeCell ref="CG89:CQ89"/>
    <mergeCell ref="CR89:DI89"/>
    <mergeCell ref="DJ89:EA89"/>
    <mergeCell ref="EB89:ES89"/>
    <mergeCell ref="A87:BY87"/>
    <mergeCell ref="BZ87:CF88"/>
    <mergeCell ref="CG87:CQ88"/>
    <mergeCell ref="CR87:DI88"/>
    <mergeCell ref="DJ87:EA88"/>
    <mergeCell ref="EB87:ES88"/>
    <mergeCell ref="BZ86:CF86"/>
    <mergeCell ref="CG86:CQ86"/>
    <mergeCell ref="CR86:DI86"/>
    <mergeCell ref="DJ86:EA86"/>
    <mergeCell ref="EB86:ES86"/>
    <mergeCell ref="DJ91:EA92"/>
    <mergeCell ref="A91:BY91"/>
    <mergeCell ref="EB91:ES92"/>
    <mergeCell ref="ET89:FK89"/>
    <mergeCell ref="ET90:FK90"/>
    <mergeCell ref="ET91:FK92"/>
    <mergeCell ref="A90:BY90"/>
    <mergeCell ref="BZ90:CF90"/>
    <mergeCell ref="CG90:CQ90"/>
    <mergeCell ref="CR90:DI90"/>
    <mergeCell ref="DJ90:EA90"/>
    <mergeCell ref="EB90:ES90"/>
    <mergeCell ref="A96:BY96"/>
    <mergeCell ref="A94:BY94"/>
    <mergeCell ref="BZ94:CF94"/>
    <mergeCell ref="CG94:CQ94"/>
    <mergeCell ref="CR94:DI94"/>
    <mergeCell ref="A92:BY92"/>
    <mergeCell ref="A93:BY93"/>
    <mergeCell ref="A95:BY95"/>
    <mergeCell ref="BZ95:CF96"/>
    <mergeCell ref="BZ93:CF93"/>
    <mergeCell ref="CG93:CQ93"/>
    <mergeCell ref="CR93:DI93"/>
    <mergeCell ref="BZ91:CF92"/>
    <mergeCell ref="CG91:CQ92"/>
    <mergeCell ref="CR91:DI92"/>
    <mergeCell ref="EB93:ES93"/>
    <mergeCell ref="ET93:FK93"/>
    <mergeCell ref="ET94:FK94"/>
    <mergeCell ref="EB94:ES94"/>
    <mergeCell ref="ET97:FK97"/>
    <mergeCell ref="CG95:CQ96"/>
    <mergeCell ref="CR95:DI96"/>
    <mergeCell ref="DJ95:EA96"/>
    <mergeCell ref="DJ94:EA94"/>
    <mergeCell ref="EB95:ES96"/>
    <mergeCell ref="ET95:FK96"/>
    <mergeCell ref="DJ93:EA93"/>
    <mergeCell ref="DJ101:EA101"/>
    <mergeCell ref="A98:BY98"/>
    <mergeCell ref="BZ98:CF98"/>
    <mergeCell ref="CG98:CQ98"/>
    <mergeCell ref="CR98:DI98"/>
    <mergeCell ref="DJ98:EA98"/>
    <mergeCell ref="EB98:ES98"/>
    <mergeCell ref="ET98:FK98"/>
    <mergeCell ref="A97:BY97"/>
    <mergeCell ref="BZ97:CF97"/>
    <mergeCell ref="CG97:CQ97"/>
    <mergeCell ref="CR97:DI97"/>
    <mergeCell ref="DJ97:EA97"/>
    <mergeCell ref="EB97:ES97"/>
    <mergeCell ref="CR102:DI102"/>
    <mergeCell ref="DJ102:EA102"/>
    <mergeCell ref="ET99:FK100"/>
    <mergeCell ref="EB101:ES101"/>
    <mergeCell ref="ET101:FK101"/>
    <mergeCell ref="ET102:FK102"/>
    <mergeCell ref="A103:BY103"/>
    <mergeCell ref="BZ103:CF104"/>
    <mergeCell ref="CG103:CQ104"/>
    <mergeCell ref="CR103:DI104"/>
    <mergeCell ref="DJ103:EA104"/>
    <mergeCell ref="A101:BY101"/>
    <mergeCell ref="A104:BY104"/>
    <mergeCell ref="A102:BY102"/>
    <mergeCell ref="A99:BY99"/>
    <mergeCell ref="BZ99:CF100"/>
    <mergeCell ref="CG99:CQ100"/>
    <mergeCell ref="CR99:DI100"/>
    <mergeCell ref="DJ99:EA100"/>
    <mergeCell ref="EB99:ES100"/>
    <mergeCell ref="A100:BY100"/>
    <mergeCell ref="BZ101:CF101"/>
    <mergeCell ref="CG101:CQ101"/>
    <mergeCell ref="CR101:DI101"/>
    <mergeCell ref="EB107:ES107"/>
    <mergeCell ref="ET107:FK107"/>
    <mergeCell ref="A105:BY105"/>
    <mergeCell ref="BZ105:CF105"/>
    <mergeCell ref="CG105:CQ105"/>
    <mergeCell ref="CR105:DI105"/>
    <mergeCell ref="EB102:ES102"/>
    <mergeCell ref="A107:BY107"/>
    <mergeCell ref="CG108:CQ108"/>
    <mergeCell ref="CR108:DI108"/>
    <mergeCell ref="DJ108:EA108"/>
    <mergeCell ref="EB108:ES108"/>
    <mergeCell ref="EB103:ES104"/>
    <mergeCell ref="ET103:FK104"/>
    <mergeCell ref="ET105:FK105"/>
    <mergeCell ref="ET108:FK108"/>
    <mergeCell ref="BZ107:CF107"/>
    <mergeCell ref="CG107:CQ107"/>
    <mergeCell ref="CR107:DI107"/>
    <mergeCell ref="DJ107:EA107"/>
    <mergeCell ref="DJ105:EA105"/>
    <mergeCell ref="EB105:ES105"/>
    <mergeCell ref="BZ102:CF102"/>
    <mergeCell ref="CG102:CQ102"/>
    <mergeCell ref="A109:BY109"/>
    <mergeCell ref="BZ109:CF109"/>
    <mergeCell ref="CG109:CQ109"/>
    <mergeCell ref="CR109:DI109"/>
    <mergeCell ref="DJ109:EA109"/>
    <mergeCell ref="EB109:ES109"/>
    <mergeCell ref="ET109:FK109"/>
    <mergeCell ref="A108:BY108"/>
    <mergeCell ref="BZ108:CF108"/>
    <mergeCell ref="A110:BY110"/>
    <mergeCell ref="BZ110:CF110"/>
    <mergeCell ref="CG110:CQ110"/>
    <mergeCell ref="CR110:DI110"/>
    <mergeCell ref="DJ110:EA110"/>
    <mergeCell ref="EB110:ES110"/>
    <mergeCell ref="ET110:FK110"/>
    <mergeCell ref="FM110:FY110"/>
    <mergeCell ref="GA110:GL110"/>
    <mergeCell ref="A111:BY111"/>
    <mergeCell ref="BZ111:CF111"/>
    <mergeCell ref="CG111:CQ111"/>
    <mergeCell ref="CR111:DI111"/>
    <mergeCell ref="DJ111:EA111"/>
    <mergeCell ref="EB111:ES111"/>
    <mergeCell ref="ET111:FK111"/>
    <mergeCell ref="A112:BY112"/>
    <mergeCell ref="BZ112:CF113"/>
    <mergeCell ref="CG112:CQ113"/>
    <mergeCell ref="CR112:DI113"/>
    <mergeCell ref="DJ112:EA113"/>
    <mergeCell ref="EB112:ES113"/>
    <mergeCell ref="ET112:FK113"/>
    <mergeCell ref="A113:BY113"/>
    <mergeCell ref="ET115:FK115"/>
    <mergeCell ref="A116:BY116"/>
    <mergeCell ref="BZ116:CF117"/>
    <mergeCell ref="CG116:CQ117"/>
    <mergeCell ref="CR116:DI117"/>
    <mergeCell ref="DJ116:EA117"/>
    <mergeCell ref="ET118:FK118"/>
    <mergeCell ref="FM113:GL115"/>
    <mergeCell ref="A114:BY114"/>
    <mergeCell ref="BZ114:CF114"/>
    <mergeCell ref="CG114:CQ114"/>
    <mergeCell ref="CR114:DI114"/>
    <mergeCell ref="DJ114:EA114"/>
    <mergeCell ref="EB114:ES114"/>
    <mergeCell ref="ET114:FK114"/>
    <mergeCell ref="EB116:ES117"/>
    <mergeCell ref="ET116:FK117"/>
    <mergeCell ref="A117:BY117"/>
    <mergeCell ref="A115:BY115"/>
    <mergeCell ref="BZ115:CF115"/>
    <mergeCell ref="CG115:CQ115"/>
    <mergeCell ref="CR115:DI115"/>
    <mergeCell ref="DJ115:EA115"/>
    <mergeCell ref="EB115:ES115"/>
    <mergeCell ref="A119:BY119"/>
    <mergeCell ref="BZ119:CF119"/>
    <mergeCell ref="CG119:CQ119"/>
    <mergeCell ref="CR119:DI119"/>
    <mergeCell ref="DJ119:EA119"/>
    <mergeCell ref="EB119:ES119"/>
    <mergeCell ref="ET119:FK119"/>
    <mergeCell ref="A118:BY118"/>
    <mergeCell ref="BZ118:CF118"/>
    <mergeCell ref="CG118:CQ118"/>
    <mergeCell ref="CR118:DI118"/>
    <mergeCell ref="DJ118:EA118"/>
    <mergeCell ref="EB118:ES118"/>
    <mergeCell ref="ET120:FK121"/>
    <mergeCell ref="EB122:ES122"/>
    <mergeCell ref="ET122:FK122"/>
    <mergeCell ref="ET123:FK123"/>
    <mergeCell ref="A120:BY120"/>
    <mergeCell ref="BZ120:CF121"/>
    <mergeCell ref="CG120:CQ121"/>
    <mergeCell ref="CR120:DI121"/>
    <mergeCell ref="DJ120:EA121"/>
    <mergeCell ref="EB120:ES121"/>
    <mergeCell ref="A121:BY121"/>
    <mergeCell ref="A122:BY122"/>
    <mergeCell ref="BZ122:CF122"/>
    <mergeCell ref="CG122:CQ122"/>
    <mergeCell ref="CR122:DI122"/>
    <mergeCell ref="DJ122:EA122"/>
    <mergeCell ref="A124:BY124"/>
    <mergeCell ref="BZ124:CF125"/>
    <mergeCell ref="CG124:CQ125"/>
    <mergeCell ref="CR124:DI125"/>
    <mergeCell ref="DJ124:EA125"/>
    <mergeCell ref="EB124:ES125"/>
    <mergeCell ref="ET124:FK125"/>
    <mergeCell ref="A125:BY125"/>
    <mergeCell ref="A123:BY123"/>
    <mergeCell ref="BZ123:CF123"/>
    <mergeCell ref="CG123:CQ123"/>
    <mergeCell ref="CR123:DI123"/>
    <mergeCell ref="DJ123:EA123"/>
    <mergeCell ref="EB123:ES123"/>
    <mergeCell ref="A126:BY126"/>
    <mergeCell ref="BZ126:CF126"/>
    <mergeCell ref="CG126:CQ126"/>
    <mergeCell ref="CR126:DI126"/>
    <mergeCell ref="DJ126:EA126"/>
    <mergeCell ref="EB126:ES126"/>
    <mergeCell ref="EB128:ES129"/>
    <mergeCell ref="ET126:FK126"/>
    <mergeCell ref="ET127:FK127"/>
    <mergeCell ref="ET128:FK129"/>
    <mergeCell ref="A127:BY127"/>
    <mergeCell ref="BZ127:CF127"/>
    <mergeCell ref="CG127:CQ127"/>
    <mergeCell ref="CR127:DI127"/>
    <mergeCell ref="DJ127:EA127"/>
    <mergeCell ref="EB127:ES127"/>
    <mergeCell ref="A129:BY129"/>
    <mergeCell ref="EB130:ES130"/>
    <mergeCell ref="ET130:FK130"/>
    <mergeCell ref="A128:BY128"/>
    <mergeCell ref="FM130:GA130"/>
    <mergeCell ref="GC130:GL130"/>
    <mergeCell ref="A131:BY131"/>
    <mergeCell ref="BZ131:CF131"/>
    <mergeCell ref="CG131:CQ131"/>
    <mergeCell ref="CR131:DI131"/>
    <mergeCell ref="DJ131:EA131"/>
    <mergeCell ref="EB131:ES131"/>
    <mergeCell ref="ET131:FK131"/>
    <mergeCell ref="FM131:FX131"/>
    <mergeCell ref="FY131:GL131"/>
    <mergeCell ref="A130:BY130"/>
    <mergeCell ref="BZ130:CF130"/>
    <mergeCell ref="CG130:CQ130"/>
    <mergeCell ref="CR130:DI130"/>
    <mergeCell ref="DJ130:EA130"/>
    <mergeCell ref="BZ128:CF129"/>
    <mergeCell ref="CG128:CQ129"/>
    <mergeCell ref="CR128:DI129"/>
    <mergeCell ref="DJ128:EA129"/>
    <mergeCell ref="ET134:FK134"/>
    <mergeCell ref="A136:BY136"/>
    <mergeCell ref="BZ136:CF136"/>
    <mergeCell ref="CG136:CQ136"/>
    <mergeCell ref="CR136:DI136"/>
    <mergeCell ref="DJ136:EA136"/>
    <mergeCell ref="ET137:FK137"/>
    <mergeCell ref="A132:BY132"/>
    <mergeCell ref="BZ132:CF133"/>
    <mergeCell ref="CG132:CQ133"/>
    <mergeCell ref="CR132:DI133"/>
    <mergeCell ref="DJ132:EA133"/>
    <mergeCell ref="EB132:ES133"/>
    <mergeCell ref="ET132:FK133"/>
    <mergeCell ref="A133:BY133"/>
    <mergeCell ref="EB136:ES136"/>
    <mergeCell ref="ET136:FK136"/>
    <mergeCell ref="A134:BY134"/>
    <mergeCell ref="BZ134:CF134"/>
    <mergeCell ref="CG134:CQ134"/>
    <mergeCell ref="CR134:DI134"/>
    <mergeCell ref="DJ134:EA134"/>
    <mergeCell ref="EB134:ES134"/>
    <mergeCell ref="A138:BY138"/>
    <mergeCell ref="BZ138:CF138"/>
    <mergeCell ref="CG138:CQ138"/>
    <mergeCell ref="CR138:DI138"/>
    <mergeCell ref="DJ138:EA138"/>
    <mergeCell ref="EB138:ES138"/>
    <mergeCell ref="ET138:FK138"/>
    <mergeCell ref="A137:BY137"/>
    <mergeCell ref="BZ137:CF137"/>
    <mergeCell ref="CG137:CQ137"/>
    <mergeCell ref="CR137:DI137"/>
    <mergeCell ref="DJ137:EA137"/>
    <mergeCell ref="EB137:ES137"/>
    <mergeCell ref="ET139:FK139"/>
    <mergeCell ref="A140:BY140"/>
    <mergeCell ref="BZ140:CF141"/>
    <mergeCell ref="CG140:CQ141"/>
    <mergeCell ref="CR140:DI141"/>
    <mergeCell ref="DJ140:EA141"/>
    <mergeCell ref="ET142:FK142"/>
    <mergeCell ref="EB140:ES141"/>
    <mergeCell ref="ET140:FK141"/>
    <mergeCell ref="A141:BY141"/>
    <mergeCell ref="A139:BY139"/>
    <mergeCell ref="BZ139:CF139"/>
    <mergeCell ref="CG139:CQ139"/>
    <mergeCell ref="CR139:DI139"/>
    <mergeCell ref="DJ139:EA139"/>
    <mergeCell ref="EB139:ES139"/>
    <mergeCell ref="A143:BY143"/>
    <mergeCell ref="BZ143:CF143"/>
    <mergeCell ref="CG143:CQ143"/>
    <mergeCell ref="CR143:DI143"/>
    <mergeCell ref="DJ143:EA143"/>
    <mergeCell ref="EB143:ES143"/>
    <mergeCell ref="ET143:FK143"/>
    <mergeCell ref="A142:BY142"/>
    <mergeCell ref="BZ142:CF142"/>
    <mergeCell ref="CG142:CQ142"/>
    <mergeCell ref="CR142:DI142"/>
    <mergeCell ref="DJ142:EA142"/>
    <mergeCell ref="EB142:ES142"/>
    <mergeCell ref="ET144:FK145"/>
    <mergeCell ref="EB146:ES146"/>
    <mergeCell ref="ET146:FK146"/>
    <mergeCell ref="ET147:FK147"/>
    <mergeCell ref="A144:BY144"/>
    <mergeCell ref="BZ144:CF145"/>
    <mergeCell ref="CG144:CQ145"/>
    <mergeCell ref="CR144:DI145"/>
    <mergeCell ref="DJ144:EA145"/>
    <mergeCell ref="EB144:ES145"/>
    <mergeCell ref="A145:BY145"/>
    <mergeCell ref="A146:BY146"/>
    <mergeCell ref="BZ146:CF146"/>
    <mergeCell ref="CG146:CQ146"/>
    <mergeCell ref="CR146:DI146"/>
    <mergeCell ref="DJ146:EA146"/>
    <mergeCell ref="A148:BY148"/>
    <mergeCell ref="BZ148:CF149"/>
    <mergeCell ref="CG148:CQ149"/>
    <mergeCell ref="CR148:DI149"/>
    <mergeCell ref="DJ148:EA149"/>
    <mergeCell ref="EB148:ES149"/>
    <mergeCell ref="ET148:FK149"/>
    <mergeCell ref="A149:BY149"/>
    <mergeCell ref="A147:BY147"/>
    <mergeCell ref="BZ147:CF147"/>
    <mergeCell ref="CG147:CQ147"/>
    <mergeCell ref="CR147:DI147"/>
    <mergeCell ref="DJ147:EA147"/>
    <mergeCell ref="EB147:ES147"/>
    <mergeCell ref="BZ150:CF150"/>
    <mergeCell ref="CG150:CQ150"/>
    <mergeCell ref="CR150:DI150"/>
    <mergeCell ref="DJ150:EA150"/>
    <mergeCell ref="EB150:ES150"/>
    <mergeCell ref="ET150:FK150"/>
    <mergeCell ref="O152:AF152"/>
    <mergeCell ref="AK152:BH152"/>
    <mergeCell ref="CR152:DI152"/>
    <mergeCell ref="DN152:EK152"/>
    <mergeCell ref="O153:AF153"/>
    <mergeCell ref="AK153:BH153"/>
    <mergeCell ref="CR153:DI153"/>
    <mergeCell ref="DN153:EK153"/>
    <mergeCell ref="BZ155:FK155"/>
    <mergeCell ref="BZ156:FK156"/>
    <mergeCell ref="BN158:CK158"/>
    <mergeCell ref="CP158:DG158"/>
    <mergeCell ref="DL158:EI158"/>
    <mergeCell ref="A164:B164"/>
    <mergeCell ref="C164:F164"/>
    <mergeCell ref="G164:H164"/>
    <mergeCell ref="J164:AA164"/>
    <mergeCell ref="AB164:AE164"/>
    <mergeCell ref="AF164:AH164"/>
    <mergeCell ref="BN159:CK159"/>
    <mergeCell ref="CP159:DG159"/>
    <mergeCell ref="DL159:EI159"/>
    <mergeCell ref="N161:AK161"/>
    <mergeCell ref="AP161:BG161"/>
    <mergeCell ref="BL161:CI161"/>
    <mergeCell ref="CN161:DK161"/>
    <mergeCell ref="N162:AK162"/>
    <mergeCell ref="AP162:BG162"/>
    <mergeCell ref="BL162:CI162"/>
    <mergeCell ref="CN162:DK162"/>
  </mergeCells>
  <pageMargins left="0.39370078740157483" right="0.31496062992125984" top="0.59055118110236227" bottom="0.39370078740157483" header="0.19685039370078741" footer="0.19685039370078741"/>
  <pageSetup paperSize="9" scale="8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38" max="16383" man="1"/>
    <brk id="72" max="16383" man="1"/>
    <brk id="105" max="16383" man="1"/>
    <brk id="134" max="16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22</vt:i4>
      </vt:variant>
    </vt:vector>
  </HeadingPairs>
  <TitlesOfParts>
    <vt:vector size="44" baseType="lpstr">
      <vt:lpstr>дс2</vt:lpstr>
      <vt:lpstr>дс 9</vt:lpstr>
      <vt:lpstr>дс 15</vt:lpstr>
      <vt:lpstr>дс 16</vt:lpstr>
      <vt:lpstr>дс 23</vt:lpstr>
      <vt:lpstr>дс 25</vt:lpstr>
      <vt:lpstr>дс 34</vt:lpstr>
      <vt:lpstr>дс 36</vt:lpstr>
      <vt:lpstr>дс 39</vt:lpstr>
      <vt:lpstr>дс 40</vt:lpstr>
      <vt:lpstr>дс 41</vt:lpstr>
      <vt:lpstr>дс 42</vt:lpstr>
      <vt:lpstr>дс 44</vt:lpstr>
      <vt:lpstr>дс 46</vt:lpstr>
      <vt:lpstr>шк 1</vt:lpstr>
      <vt:lpstr>шк 2</vt:lpstr>
      <vt:lpstr>шк 4</vt:lpstr>
      <vt:lpstr>шк 5</vt:lpstr>
      <vt:lpstr>шк Оремиф</vt:lpstr>
      <vt:lpstr>УПК</vt:lpstr>
      <vt:lpstr>ППМС</vt:lpstr>
      <vt:lpstr>ИТОГ</vt:lpstr>
      <vt:lpstr>'дс 15'!Область_печати</vt:lpstr>
      <vt:lpstr>'дс 16'!Область_печати</vt:lpstr>
      <vt:lpstr>'дс 23'!Область_печати</vt:lpstr>
      <vt:lpstr>'дс 25'!Область_печати</vt:lpstr>
      <vt:lpstr>'дс 34'!Область_печати</vt:lpstr>
      <vt:lpstr>'дс 36'!Область_печати</vt:lpstr>
      <vt:lpstr>'дс 39'!Область_печати</vt:lpstr>
      <vt:lpstr>'дс 40'!Область_печати</vt:lpstr>
      <vt:lpstr>'дс 41'!Область_печати</vt:lpstr>
      <vt:lpstr>'дс 42'!Область_печати</vt:lpstr>
      <vt:lpstr>'дс 44'!Область_печати</vt:lpstr>
      <vt:lpstr>'дс 46'!Область_печати</vt:lpstr>
      <vt:lpstr>'дс 9'!Область_печати</vt:lpstr>
      <vt:lpstr>дс2!Область_печати</vt:lpstr>
      <vt:lpstr>ИТОГ!Область_печати</vt:lpstr>
      <vt:lpstr>ППМС!Область_печати</vt:lpstr>
      <vt:lpstr>УПК!Область_печати</vt:lpstr>
      <vt:lpstr>'шк 1'!Область_печати</vt:lpstr>
      <vt:lpstr>'шк 2'!Область_печати</vt:lpstr>
      <vt:lpstr>'шк 4'!Область_печати</vt:lpstr>
      <vt:lpstr>'шк 5'!Область_печати</vt:lpstr>
      <vt:lpstr>'шк Оремиф'!Область_печати</vt:lpstr>
    </vt:vector>
  </TitlesOfParts>
  <Company>КонсультантПлюс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МИНАКОВА ИРИНА</cp:lastModifiedBy>
  <cp:lastPrinted>2014-02-04T07:37:36Z</cp:lastPrinted>
  <dcterms:created xsi:type="dcterms:W3CDTF">2007-09-24T11:28:47Z</dcterms:created>
  <dcterms:modified xsi:type="dcterms:W3CDTF">2014-04-15T23:51:46Z</dcterms:modified>
</cp:coreProperties>
</file>